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s\petra.sostaric\Desktop\"/>
    </mc:Choice>
  </mc:AlternateContent>
  <bookViews>
    <workbookView xWindow="0" yWindow="0" windowWidth="14370" windowHeight="744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06" i="1" l="1"/>
  <c r="O205" i="1"/>
  <c r="O157" i="1"/>
  <c r="O156" i="1"/>
  <c r="O107" i="1"/>
  <c r="O61" i="1"/>
  <c r="O108" i="1"/>
  <c r="O62" i="1"/>
  <c r="I202" i="1"/>
  <c r="O199" i="1"/>
  <c r="I193" i="1"/>
  <c r="O192" i="1"/>
  <c r="I183" i="1"/>
  <c r="O182" i="1"/>
  <c r="I174" i="1"/>
  <c r="O172" i="1"/>
  <c r="I165" i="1"/>
  <c r="O164" i="1"/>
  <c r="I152" i="1"/>
  <c r="O151" i="1"/>
  <c r="I143" i="1"/>
  <c r="O142" i="1"/>
  <c r="I135" i="1"/>
  <c r="O133" i="1"/>
  <c r="I125" i="1"/>
  <c r="O123" i="1"/>
  <c r="I115" i="1"/>
  <c r="O116" i="1"/>
  <c r="I103" i="1"/>
  <c r="O102" i="1"/>
  <c r="I95" i="1"/>
  <c r="O93" i="1"/>
  <c r="I85" i="1"/>
  <c r="O84" i="1"/>
  <c r="I75" i="1"/>
  <c r="O75" i="1"/>
  <c r="I67" i="1"/>
  <c r="O67" i="1"/>
  <c r="I55" i="1"/>
  <c r="O55" i="1"/>
  <c r="I46" i="1"/>
  <c r="O46" i="1"/>
  <c r="I35" i="1"/>
  <c r="O35" i="1"/>
  <c r="O25" i="1"/>
  <c r="O15" i="1"/>
  <c r="O5" i="1"/>
  <c r="O202" i="1"/>
  <c r="O201" i="1"/>
  <c r="O200" i="1"/>
  <c r="O203" i="1"/>
  <c r="I201" i="1"/>
  <c r="I200" i="1"/>
  <c r="I199" i="1"/>
  <c r="I203" i="1" s="1"/>
  <c r="O193" i="1"/>
  <c r="O191" i="1"/>
  <c r="O190" i="1"/>
  <c r="O194" i="1" s="1"/>
  <c r="I192" i="1"/>
  <c r="I191" i="1"/>
  <c r="I190" i="1"/>
  <c r="I194" i="1" s="1"/>
  <c r="O183" i="1"/>
  <c r="O181" i="1"/>
  <c r="O180" i="1"/>
  <c r="O184" i="1" s="1"/>
  <c r="I182" i="1"/>
  <c r="I181" i="1"/>
  <c r="I180" i="1"/>
  <c r="I184" i="1" s="1"/>
  <c r="O174" i="1"/>
  <c r="O173" i="1"/>
  <c r="O171" i="1"/>
  <c r="O175" i="1" s="1"/>
  <c r="I173" i="1"/>
  <c r="I172" i="1"/>
  <c r="I171" i="1"/>
  <c r="I175" i="1" s="1"/>
  <c r="O165" i="1"/>
  <c r="O163" i="1"/>
  <c r="O162" i="1"/>
  <c r="O166" i="1" s="1"/>
  <c r="I164" i="1"/>
  <c r="I163" i="1"/>
  <c r="I162" i="1"/>
  <c r="I166" i="1" s="1"/>
  <c r="O153" i="1"/>
  <c r="O152" i="1"/>
  <c r="O150" i="1"/>
  <c r="O154" i="1" s="1"/>
  <c r="I153" i="1"/>
  <c r="I151" i="1"/>
  <c r="I150" i="1"/>
  <c r="I154" i="1" s="1"/>
  <c r="O144" i="1"/>
  <c r="O143" i="1"/>
  <c r="O141" i="1"/>
  <c r="O145" i="1" s="1"/>
  <c r="I144" i="1"/>
  <c r="I142" i="1"/>
  <c r="I141" i="1"/>
  <c r="I145" i="1" s="1"/>
  <c r="O135" i="1"/>
  <c r="O134" i="1"/>
  <c r="O132" i="1"/>
  <c r="O136" i="1" s="1"/>
  <c r="I134" i="1"/>
  <c r="I133" i="1"/>
  <c r="I132" i="1"/>
  <c r="I136" i="1" s="1"/>
  <c r="O126" i="1"/>
  <c r="O125" i="1"/>
  <c r="O124" i="1"/>
  <c r="O127" i="1"/>
  <c r="I126" i="1"/>
  <c r="I124" i="1"/>
  <c r="I123" i="1"/>
  <c r="I127" i="1" s="1"/>
  <c r="O117" i="1"/>
  <c r="O115" i="1"/>
  <c r="O114" i="1"/>
  <c r="O118" i="1" s="1"/>
  <c r="I117" i="1"/>
  <c r="I116" i="1"/>
  <c r="I114" i="1"/>
  <c r="I118" i="1" s="1"/>
  <c r="O104" i="1"/>
  <c r="O103" i="1"/>
  <c r="O101" i="1"/>
  <c r="O105" i="1" s="1"/>
  <c r="I104" i="1"/>
  <c r="I102" i="1"/>
  <c r="I101" i="1"/>
  <c r="I105" i="1" s="1"/>
  <c r="O95" i="1"/>
  <c r="O94" i="1"/>
  <c r="O92" i="1"/>
  <c r="O96" i="1" s="1"/>
  <c r="I94" i="1"/>
  <c r="I93" i="1"/>
  <c r="I92" i="1"/>
  <c r="I96" i="1" s="1"/>
  <c r="O86" i="1"/>
  <c r="O85" i="1"/>
  <c r="O83" i="1"/>
  <c r="O87" i="1" s="1"/>
  <c r="I86" i="1"/>
  <c r="I84" i="1"/>
  <c r="I83" i="1"/>
  <c r="I87" i="1" s="1"/>
  <c r="O77" i="1"/>
  <c r="O76" i="1"/>
  <c r="O74" i="1"/>
  <c r="O78" i="1" s="1"/>
  <c r="I77" i="1"/>
  <c r="I76" i="1"/>
  <c r="I74" i="1"/>
  <c r="I78" i="1" s="1"/>
  <c r="O69" i="1"/>
  <c r="O68" i="1"/>
  <c r="O66" i="1"/>
  <c r="O70" i="1" s="1"/>
  <c r="I69" i="1"/>
  <c r="I68" i="1"/>
  <c r="I66" i="1"/>
  <c r="I70" i="1" s="1"/>
  <c r="O57" i="1"/>
  <c r="O56" i="1"/>
  <c r="O54" i="1"/>
  <c r="O58" i="1" s="1"/>
  <c r="I57" i="1"/>
  <c r="I56" i="1"/>
  <c r="I54" i="1"/>
  <c r="I58" i="1" s="1"/>
  <c r="O48" i="1"/>
  <c r="O47" i="1"/>
  <c r="O45" i="1"/>
  <c r="O49" i="1" s="1"/>
  <c r="I48" i="1"/>
  <c r="I47" i="1"/>
  <c r="I45" i="1"/>
  <c r="I49" i="1" s="1"/>
  <c r="O37" i="1"/>
  <c r="O36" i="1"/>
  <c r="O34" i="1"/>
  <c r="O38" i="1" s="1"/>
  <c r="I37" i="1"/>
  <c r="I36" i="1"/>
  <c r="I34" i="1"/>
  <c r="I38" i="1" s="1"/>
  <c r="O27" i="1"/>
  <c r="O26" i="1"/>
  <c r="O24" i="1"/>
  <c r="O28" i="1" s="1"/>
  <c r="I27" i="1"/>
  <c r="I26" i="1"/>
  <c r="I25" i="1"/>
  <c r="I24" i="1"/>
  <c r="I28" i="1" s="1"/>
  <c r="O17" i="1"/>
  <c r="O16" i="1"/>
  <c r="O14" i="1"/>
  <c r="O18" i="1" s="1"/>
  <c r="O8" i="1"/>
  <c r="O7" i="1"/>
  <c r="O6" i="1"/>
  <c r="O9" i="1"/>
  <c r="N157" i="1" l="1"/>
  <c r="N156" i="1"/>
  <c r="N206" i="1"/>
  <c r="N205" i="1"/>
  <c r="H206" i="1"/>
  <c r="H205" i="1"/>
  <c r="F202" i="1"/>
  <c r="K200" i="1"/>
  <c r="N200" i="1" s="1"/>
  <c r="F200" i="1"/>
  <c r="E200" i="1"/>
  <c r="L199" i="1"/>
  <c r="K199" i="1"/>
  <c r="N202" i="1"/>
  <c r="H202" i="1"/>
  <c r="N201" i="1"/>
  <c r="H201" i="1"/>
  <c r="N199" i="1"/>
  <c r="H199" i="1"/>
  <c r="M193" i="1"/>
  <c r="F193" i="1"/>
  <c r="E193" i="1"/>
  <c r="K191" i="1"/>
  <c r="F190" i="1"/>
  <c r="N193" i="1"/>
  <c r="N192" i="1"/>
  <c r="H192" i="1"/>
  <c r="N191" i="1"/>
  <c r="H191" i="1"/>
  <c r="N190" i="1"/>
  <c r="H190" i="1"/>
  <c r="K182" i="1"/>
  <c r="N182" i="1" s="1"/>
  <c r="K181" i="1"/>
  <c r="E181" i="1"/>
  <c r="H181" i="1" s="1"/>
  <c r="N183" i="1"/>
  <c r="H183" i="1"/>
  <c r="H182" i="1"/>
  <c r="N181" i="1"/>
  <c r="N180" i="1"/>
  <c r="H180" i="1"/>
  <c r="M165" i="1"/>
  <c r="N165" i="1" s="1"/>
  <c r="K165" i="1"/>
  <c r="G165" i="1"/>
  <c r="H165" i="1" s="1"/>
  <c r="M164" i="1"/>
  <c r="G164" i="1"/>
  <c r="E164" i="1"/>
  <c r="M163" i="1"/>
  <c r="K163" i="1"/>
  <c r="G163" i="1"/>
  <c r="K162" i="1"/>
  <c r="E174" i="1"/>
  <c r="K173" i="1"/>
  <c r="K172" i="1"/>
  <c r="N172" i="1" s="1"/>
  <c r="L171" i="1"/>
  <c r="H157" i="1"/>
  <c r="H156" i="1"/>
  <c r="K171" i="1"/>
  <c r="N174" i="1"/>
  <c r="H174" i="1"/>
  <c r="N173" i="1"/>
  <c r="H173" i="1"/>
  <c r="H172" i="1"/>
  <c r="H171" i="1"/>
  <c r="H175" i="1" s="1"/>
  <c r="N164" i="1"/>
  <c r="N163" i="1"/>
  <c r="H163" i="1"/>
  <c r="N162" i="1"/>
  <c r="H162" i="1"/>
  <c r="H153" i="1"/>
  <c r="E153" i="1"/>
  <c r="F152" i="1"/>
  <c r="E151" i="1"/>
  <c r="H151" i="1" s="1"/>
  <c r="N153" i="1"/>
  <c r="N152" i="1"/>
  <c r="H152" i="1"/>
  <c r="N151" i="1"/>
  <c r="N150" i="1"/>
  <c r="N154" i="1" s="1"/>
  <c r="H150" i="1"/>
  <c r="L144" i="1"/>
  <c r="K143" i="1"/>
  <c r="N143" i="1" s="1"/>
  <c r="F143" i="1"/>
  <c r="E143" i="1"/>
  <c r="K142" i="1"/>
  <c r="G142" i="1"/>
  <c r="E141" i="1"/>
  <c r="N144" i="1"/>
  <c r="H144" i="1"/>
  <c r="N142" i="1"/>
  <c r="H142" i="1"/>
  <c r="N141" i="1"/>
  <c r="H141" i="1"/>
  <c r="M135" i="1"/>
  <c r="F135" i="1"/>
  <c r="F134" i="1"/>
  <c r="H134" i="1" s="1"/>
  <c r="G133" i="1"/>
  <c r="M132" i="1"/>
  <c r="L132" i="1"/>
  <c r="K132" i="1"/>
  <c r="G132" i="1"/>
  <c r="F132" i="1"/>
  <c r="E132" i="1"/>
  <c r="N135" i="1"/>
  <c r="H135" i="1"/>
  <c r="N134" i="1"/>
  <c r="N133" i="1"/>
  <c r="H133" i="1"/>
  <c r="L126" i="1"/>
  <c r="N126" i="1" s="1"/>
  <c r="K126" i="1"/>
  <c r="L124" i="1"/>
  <c r="K124" i="1"/>
  <c r="G124" i="1"/>
  <c r="E124" i="1"/>
  <c r="L123" i="1"/>
  <c r="N123" i="1" s="1"/>
  <c r="K123" i="1"/>
  <c r="F123" i="1"/>
  <c r="H123" i="1" s="1"/>
  <c r="H126" i="1"/>
  <c r="N125" i="1"/>
  <c r="H125" i="1"/>
  <c r="N114" i="1"/>
  <c r="K114" i="1"/>
  <c r="N117" i="1"/>
  <c r="H117" i="1"/>
  <c r="N116" i="1"/>
  <c r="H116" i="1"/>
  <c r="N115" i="1"/>
  <c r="H115" i="1"/>
  <c r="H114" i="1"/>
  <c r="H200" i="1" l="1"/>
  <c r="H203" i="1"/>
  <c r="N203" i="1"/>
  <c r="H193" i="1"/>
  <c r="N194" i="1"/>
  <c r="H194" i="1"/>
  <c r="N184" i="1"/>
  <c r="H184" i="1"/>
  <c r="N166" i="1"/>
  <c r="H164" i="1"/>
  <c r="H166" i="1"/>
  <c r="N171" i="1"/>
  <c r="N175" i="1" s="1"/>
  <c r="H154" i="1"/>
  <c r="H143" i="1"/>
  <c r="N145" i="1"/>
  <c r="H145" i="1"/>
  <c r="N132" i="1"/>
  <c r="H132" i="1"/>
  <c r="H136" i="1" s="1"/>
  <c r="N136" i="1"/>
  <c r="N124" i="1"/>
  <c r="N127" i="1"/>
  <c r="H124" i="1"/>
  <c r="H127" i="1"/>
  <c r="H118" i="1"/>
  <c r="N118" i="1"/>
  <c r="L101" i="1"/>
  <c r="N101" i="1" s="1"/>
  <c r="N105" i="1" s="1"/>
  <c r="N104" i="1"/>
  <c r="H104" i="1"/>
  <c r="N103" i="1"/>
  <c r="H103" i="1"/>
  <c r="N102" i="1"/>
  <c r="H102" i="1"/>
  <c r="H101" i="1"/>
  <c r="M94" i="1"/>
  <c r="M93" i="1"/>
  <c r="N93" i="1" s="1"/>
  <c r="K93" i="1"/>
  <c r="F93" i="1"/>
  <c r="E93" i="1"/>
  <c r="L92" i="1"/>
  <c r="N92" i="1" s="1"/>
  <c r="N95" i="1"/>
  <c r="H95" i="1"/>
  <c r="N94" i="1"/>
  <c r="H94" i="1"/>
  <c r="H93" i="1"/>
  <c r="H92" i="1"/>
  <c r="N86" i="1"/>
  <c r="H86" i="1"/>
  <c r="N85" i="1"/>
  <c r="H85" i="1"/>
  <c r="N84" i="1"/>
  <c r="H84" i="1"/>
  <c r="N83" i="1"/>
  <c r="H83" i="1"/>
  <c r="K75" i="1"/>
  <c r="N75" i="1" s="1"/>
  <c r="K74" i="1"/>
  <c r="E74" i="1"/>
  <c r="H74" i="1" s="1"/>
  <c r="N77" i="1"/>
  <c r="H77" i="1"/>
  <c r="N76" i="1"/>
  <c r="H76" i="1"/>
  <c r="H75" i="1"/>
  <c r="N74" i="1"/>
  <c r="L69" i="1"/>
  <c r="N69" i="1" s="1"/>
  <c r="E67" i="1"/>
  <c r="H67" i="1" s="1"/>
  <c r="L66" i="1"/>
  <c r="N66" i="1" s="1"/>
  <c r="K66" i="1"/>
  <c r="E66" i="1"/>
  <c r="H66" i="1" s="1"/>
  <c r="H69" i="1"/>
  <c r="N68" i="1"/>
  <c r="H68" i="1"/>
  <c r="N67" i="1"/>
  <c r="L57" i="1"/>
  <c r="N57" i="1" s="1"/>
  <c r="E56" i="1"/>
  <c r="H57" i="1"/>
  <c r="N56" i="1"/>
  <c r="H56" i="1"/>
  <c r="N55" i="1"/>
  <c r="H55" i="1"/>
  <c r="N54" i="1"/>
  <c r="H54" i="1"/>
  <c r="M48" i="1"/>
  <c r="G48" i="1"/>
  <c r="E48" i="1"/>
  <c r="H48" i="1" s="1"/>
  <c r="M47" i="1"/>
  <c r="K47" i="1"/>
  <c r="L46" i="1"/>
  <c r="K46" i="1"/>
  <c r="N46" i="1" s="1"/>
  <c r="G46" i="1"/>
  <c r="E46" i="1"/>
  <c r="H46" i="1" s="1"/>
  <c r="E45" i="1"/>
  <c r="N48" i="1"/>
  <c r="H47" i="1"/>
  <c r="N45" i="1"/>
  <c r="H45" i="1"/>
  <c r="H37" i="1"/>
  <c r="K36" i="1"/>
  <c r="H36" i="1"/>
  <c r="M35" i="1"/>
  <c r="H35" i="1"/>
  <c r="H34" i="1"/>
  <c r="M34" i="1"/>
  <c r="K34" i="1"/>
  <c r="N37" i="1"/>
  <c r="N36" i="1"/>
  <c r="N35" i="1"/>
  <c r="I17" i="1"/>
  <c r="I16" i="1"/>
  <c r="I14" i="1"/>
  <c r="I6" i="1"/>
  <c r="I5" i="1"/>
  <c r="N27" i="1"/>
  <c r="M27" i="1"/>
  <c r="H27" i="1"/>
  <c r="M26" i="1"/>
  <c r="N26" i="1" s="1"/>
  <c r="K26" i="1"/>
  <c r="H26" i="1"/>
  <c r="M25" i="1"/>
  <c r="N25" i="1" s="1"/>
  <c r="G25" i="1"/>
  <c r="H25" i="1" s="1"/>
  <c r="N24" i="1"/>
  <c r="H24" i="1"/>
  <c r="N17" i="1"/>
  <c r="H17" i="1"/>
  <c r="H16" i="1"/>
  <c r="N16" i="1"/>
  <c r="L15" i="1"/>
  <c r="K15" i="1"/>
  <c r="F15" i="1"/>
  <c r="G15" i="1"/>
  <c r="N14" i="1"/>
  <c r="H14" i="1"/>
  <c r="H15" i="1" l="1"/>
  <c r="H18" i="1" s="1"/>
  <c r="N47" i="1"/>
  <c r="N15" i="1"/>
  <c r="I15" i="1"/>
  <c r="I18" i="1"/>
  <c r="N87" i="1"/>
  <c r="N108" i="1" s="1"/>
  <c r="H105" i="1"/>
  <c r="N96" i="1"/>
  <c r="H96" i="1"/>
  <c r="H107" i="1" s="1"/>
  <c r="H87" i="1"/>
  <c r="N78" i="1"/>
  <c r="H78" i="1"/>
  <c r="N70" i="1"/>
  <c r="H70" i="1"/>
  <c r="N58" i="1"/>
  <c r="H58" i="1"/>
  <c r="N49" i="1"/>
  <c r="H49" i="1"/>
  <c r="H38" i="1"/>
  <c r="N34" i="1"/>
  <c r="N38" i="1" s="1"/>
  <c r="H28" i="1"/>
  <c r="N28" i="1"/>
  <c r="N18" i="1"/>
  <c r="L8" i="1"/>
  <c r="N8" i="1" s="1"/>
  <c r="N9" i="1" s="1"/>
  <c r="M8" i="1"/>
  <c r="H8" i="1"/>
  <c r="F8" i="1"/>
  <c r="I8" i="1" s="1"/>
  <c r="L7" i="1"/>
  <c r="K7" i="1"/>
  <c r="N7" i="1" s="1"/>
  <c r="H7" i="1"/>
  <c r="G7" i="1"/>
  <c r="I7" i="1" s="1"/>
  <c r="I9" i="1" s="1"/>
  <c r="H6" i="1"/>
  <c r="M6" i="1"/>
  <c r="N6" i="1" s="1"/>
  <c r="H5" i="1"/>
  <c r="H9" i="1" s="1"/>
  <c r="L5" i="1"/>
  <c r="N5" i="1" s="1"/>
  <c r="H61" i="1" l="1"/>
  <c r="N61" i="1"/>
  <c r="H62" i="1"/>
  <c r="N107" i="1"/>
  <c r="N62" i="1"/>
  <c r="H108" i="1"/>
</calcChain>
</file>

<file path=xl/sharedStrings.xml><?xml version="1.0" encoding="utf-8"?>
<sst xmlns="http://schemas.openxmlformats.org/spreadsheetml/2006/main" count="376" uniqueCount="39">
  <si>
    <t>TeNT + bot 5U/kg</t>
  </si>
  <si>
    <t>br životinje</t>
  </si>
  <si>
    <t>ID</t>
  </si>
  <si>
    <t>prerez</t>
  </si>
  <si>
    <t>I</t>
  </si>
  <si>
    <t>II</t>
  </si>
  <si>
    <t>III</t>
  </si>
  <si>
    <t>sum</t>
  </si>
  <si>
    <t>ipsi</t>
  </si>
  <si>
    <t>kontra</t>
  </si>
  <si>
    <t>K183 2</t>
  </si>
  <si>
    <t>vidno polje/um2</t>
  </si>
  <si>
    <t>prosjek</t>
  </si>
  <si>
    <t>green man thr 100-256</t>
  </si>
  <si>
    <t>K187 2</t>
  </si>
  <si>
    <t>K193 2</t>
  </si>
  <si>
    <t>K196 3</t>
  </si>
  <si>
    <t>K202 2</t>
  </si>
  <si>
    <t>K204 2</t>
  </si>
  <si>
    <t>TeNT + bot 2U/kg</t>
  </si>
  <si>
    <t>K190 1</t>
  </si>
  <si>
    <t>K192 1</t>
  </si>
  <si>
    <t>K195 1</t>
  </si>
  <si>
    <t>K202 3</t>
  </si>
  <si>
    <t>K204 1</t>
  </si>
  <si>
    <t>prosjek grupe</t>
  </si>
  <si>
    <t>SEM</t>
  </si>
  <si>
    <t>TeNT + Bot 1U/kg</t>
  </si>
  <si>
    <t>K187 1</t>
  </si>
  <si>
    <t>K192 3</t>
  </si>
  <si>
    <t>K193 3</t>
  </si>
  <si>
    <t>K198 2</t>
  </si>
  <si>
    <t>K199 2</t>
  </si>
  <si>
    <t>TeNT + sal</t>
  </si>
  <si>
    <t>K193 1</t>
  </si>
  <si>
    <t>K183 1</t>
  </si>
  <si>
    <t>K196 1</t>
  </si>
  <si>
    <t>K203 1</t>
  </si>
  <si>
    <t>K199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</si>
</sst>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206"/>
  <sheetViews>
    <sheetView tabSelected="1" topLeftCell="A21" zoomScale="70" zoomScaleNormal="70" workbookViewId="0">
      <selection activeCell="U139" sqref="U139"/>
    </sheetView>
  </sheetViews>
  <sheetFormatPr defaultRowHeight="15" x14ac:dyDescent="0.25"/>
  <cols>
    <col min="2" max="2" width="11.7109375" customWidth="1"/>
  </cols>
  <sheetData>
    <row r="1" spans="2:15" x14ac:dyDescent="0.25">
      <c r="E1" t="s">
        <v>13</v>
      </c>
    </row>
    <row r="3" spans="2:15" x14ac:dyDescent="0.25">
      <c r="B3" t="s">
        <v>0</v>
      </c>
      <c r="D3" t="s">
        <v>8</v>
      </c>
      <c r="E3" t="s">
        <v>11</v>
      </c>
      <c r="J3" t="s">
        <v>9</v>
      </c>
    </row>
    <row r="4" spans="2:15" x14ac:dyDescent="0.25">
      <c r="B4" t="s">
        <v>1</v>
      </c>
      <c r="C4" t="s">
        <v>2</v>
      </c>
      <c r="D4" t="s">
        <v>3</v>
      </c>
      <c r="E4" t="s">
        <v>4</v>
      </c>
      <c r="F4" t="s">
        <v>5</v>
      </c>
      <c r="G4" t="s">
        <v>6</v>
      </c>
      <c r="H4" t="s">
        <v>7</v>
      </c>
      <c r="I4" t="s">
        <v>12</v>
      </c>
      <c r="J4" t="s">
        <v>3</v>
      </c>
      <c r="K4" t="s">
        <v>4</v>
      </c>
      <c r="L4" t="s">
        <v>5</v>
      </c>
      <c r="M4" t="s">
        <v>6</v>
      </c>
      <c r="N4" t="s">
        <v>7</v>
      </c>
      <c r="O4" t="s">
        <v>12</v>
      </c>
    </row>
    <row r="5" spans="2:15" x14ac:dyDescent="0.25">
      <c r="B5">
        <v>1</v>
      </c>
      <c r="C5" t="s">
        <v>10</v>
      </c>
      <c r="D5">
        <v>1</v>
      </c>
      <c r="E5">
        <v>95.92</v>
      </c>
      <c r="F5">
        <v>50.39</v>
      </c>
      <c r="G5">
        <v>210.6</v>
      </c>
      <c r="H5">
        <f>E5+F5+G5</f>
        <v>356.90999999999997</v>
      </c>
      <c r="I5">
        <f>AVERAGE(E5,F5,G5)</f>
        <v>118.96999999999998</v>
      </c>
      <c r="J5">
        <v>1</v>
      </c>
      <c r="K5">
        <v>5.82</v>
      </c>
      <c r="L5">
        <f>-123.28-46.22+169.74</f>
        <v>0.24000000000000909</v>
      </c>
      <c r="M5">
        <v>0.05</v>
      </c>
      <c r="N5">
        <f>K5+L5+M5</f>
        <v>6.1100000000000092</v>
      </c>
      <c r="O5">
        <f>AVERAGE(K5,L5,M5)</f>
        <v>2.0366666666666697</v>
      </c>
    </row>
    <row r="6" spans="2:15" x14ac:dyDescent="0.25">
      <c r="D6">
        <v>2</v>
      </c>
      <c r="E6">
        <v>244.76</v>
      </c>
      <c r="F6">
        <v>83.76</v>
      </c>
      <c r="G6">
        <v>31.39</v>
      </c>
      <c r="H6">
        <f>E6+F6+G6</f>
        <v>359.90999999999997</v>
      </c>
      <c r="I6">
        <f t="shared" ref="I6:I8" si="0">AVERAGE(E6,F6,G6)</f>
        <v>119.96999999999998</v>
      </c>
      <c r="J6">
        <v>2</v>
      </c>
      <c r="K6">
        <v>9.2899999999999991</v>
      </c>
      <c r="L6">
        <v>0</v>
      </c>
      <c r="M6">
        <f>152.31-151.57</f>
        <v>0.74000000000000909</v>
      </c>
      <c r="N6">
        <f>K6+L6+M6</f>
        <v>10.030000000000008</v>
      </c>
      <c r="O6">
        <f t="shared" ref="O6:O8" si="1">AVERAGE(K6,L6,M6)</f>
        <v>3.3433333333333359</v>
      </c>
    </row>
    <row r="7" spans="2:15" x14ac:dyDescent="0.25">
      <c r="D7">
        <v>3</v>
      </c>
      <c r="E7">
        <v>369.06</v>
      </c>
      <c r="F7">
        <v>313.13</v>
      </c>
      <c r="G7">
        <f>556.56-157.95</f>
        <v>398.60999999999996</v>
      </c>
      <c r="H7">
        <f>E7+F7+G7</f>
        <v>1080.8</v>
      </c>
      <c r="I7">
        <f t="shared" si="0"/>
        <v>360.26666666666665</v>
      </c>
      <c r="J7">
        <v>3</v>
      </c>
      <c r="K7">
        <f>62.13-7.07</f>
        <v>55.06</v>
      </c>
      <c r="L7">
        <f>2.31-2.27</f>
        <v>4.0000000000000036E-2</v>
      </c>
      <c r="M7">
        <v>3.05</v>
      </c>
      <c r="N7">
        <f>K7+L7+M7</f>
        <v>58.15</v>
      </c>
      <c r="O7">
        <f t="shared" si="1"/>
        <v>19.383333333333333</v>
      </c>
    </row>
    <row r="8" spans="2:15" x14ac:dyDescent="0.25">
      <c r="D8">
        <v>4</v>
      </c>
      <c r="E8">
        <v>292.19</v>
      </c>
      <c r="F8">
        <f>178.84-37.12</f>
        <v>141.72</v>
      </c>
      <c r="G8">
        <v>304.07</v>
      </c>
      <c r="H8">
        <f>E8+F8+G8</f>
        <v>737.98</v>
      </c>
      <c r="I8">
        <f t="shared" si="0"/>
        <v>245.99333333333334</v>
      </c>
      <c r="J8">
        <v>4</v>
      </c>
      <c r="K8">
        <v>1.1599999999999999</v>
      </c>
      <c r="L8">
        <f>177.83-66.66</f>
        <v>111.17000000000002</v>
      </c>
      <c r="M8">
        <f>44.01-31.09</f>
        <v>12.919999999999998</v>
      </c>
      <c r="N8">
        <f>K8+L8+M8</f>
        <v>125.25000000000001</v>
      </c>
      <c r="O8">
        <f t="shared" si="1"/>
        <v>41.750000000000007</v>
      </c>
    </row>
    <row r="9" spans="2:15" x14ac:dyDescent="0.25">
      <c r="G9" t="s">
        <v>12</v>
      </c>
      <c r="H9">
        <f>AVERAGE(H5:H8)</f>
        <v>633.9</v>
      </c>
      <c r="I9">
        <f>AVERAGE(I5:I8)</f>
        <v>211.29999999999998</v>
      </c>
      <c r="N9">
        <f>AVERAGE(N5:N8)</f>
        <v>49.885000000000005</v>
      </c>
      <c r="O9">
        <f>AVERAGE(O5:O8)</f>
        <v>16.628333333333337</v>
      </c>
    </row>
    <row r="12" spans="2:15" x14ac:dyDescent="0.25">
      <c r="B12">
        <v>2</v>
      </c>
      <c r="C12" t="s">
        <v>14</v>
      </c>
      <c r="D12" t="s">
        <v>8</v>
      </c>
      <c r="E12" t="s">
        <v>11</v>
      </c>
      <c r="J12" t="s">
        <v>9</v>
      </c>
    </row>
    <row r="13" spans="2:15" x14ac:dyDescent="0.25">
      <c r="D13" t="s">
        <v>3</v>
      </c>
      <c r="E13" t="s">
        <v>4</v>
      </c>
      <c r="F13" t="s">
        <v>5</v>
      </c>
      <c r="G13" t="s">
        <v>6</v>
      </c>
      <c r="H13" t="s">
        <v>7</v>
      </c>
      <c r="I13" t="s">
        <v>12</v>
      </c>
      <c r="J13" t="s">
        <v>3</v>
      </c>
      <c r="K13" t="s">
        <v>4</v>
      </c>
      <c r="L13" t="s">
        <v>5</v>
      </c>
      <c r="M13" t="s">
        <v>6</v>
      </c>
      <c r="N13" t="s">
        <v>7</v>
      </c>
      <c r="O13" t="s">
        <v>12</v>
      </c>
    </row>
    <row r="14" spans="2:15" x14ac:dyDescent="0.25">
      <c r="D14">
        <v>1</v>
      </c>
      <c r="E14">
        <v>2791.57</v>
      </c>
      <c r="F14">
        <v>5027.5600000000004</v>
      </c>
      <c r="G14">
        <v>1723.59</v>
      </c>
      <c r="H14">
        <f>E14+F14+G14</f>
        <v>9542.7200000000012</v>
      </c>
      <c r="I14">
        <f>AVERAGE(E14,F14,G14)</f>
        <v>3180.9066666666672</v>
      </c>
      <c r="J14">
        <v>1</v>
      </c>
      <c r="K14">
        <v>0</v>
      </c>
      <c r="L14">
        <v>96.43</v>
      </c>
      <c r="M14">
        <v>38.54</v>
      </c>
      <c r="N14">
        <f>K14+L14+M14</f>
        <v>134.97</v>
      </c>
      <c r="O14">
        <f>AVERAGE(K14,L14,M14)</f>
        <v>44.99</v>
      </c>
    </row>
    <row r="15" spans="2:15" x14ac:dyDescent="0.25">
      <c r="D15">
        <v>2</v>
      </c>
      <c r="E15">
        <v>2063.35</v>
      </c>
      <c r="F15">
        <f>5039.54-1252.28-658.59</f>
        <v>3128.67</v>
      </c>
      <c r="G15">
        <f>2348.65-448.38</f>
        <v>1900.27</v>
      </c>
      <c r="H15">
        <f>E15+F15+G15</f>
        <v>7092.2900000000009</v>
      </c>
      <c r="I15">
        <f t="shared" ref="I15:I17" si="2">AVERAGE(E15,F15,G15)</f>
        <v>2364.0966666666668</v>
      </c>
      <c r="J15">
        <v>2</v>
      </c>
      <c r="K15">
        <f>159.85-96.56</f>
        <v>63.289999999999992</v>
      </c>
      <c r="L15">
        <f>313.59-31.8</f>
        <v>281.78999999999996</v>
      </c>
      <c r="M15">
        <v>0.42</v>
      </c>
      <c r="N15">
        <f>K15+L15+M15</f>
        <v>345.49999999999994</v>
      </c>
      <c r="O15">
        <f>AVERAGE(K15,L15,M15)</f>
        <v>115.16666666666664</v>
      </c>
    </row>
    <row r="16" spans="2:15" x14ac:dyDescent="0.25">
      <c r="D16">
        <v>3</v>
      </c>
      <c r="E16">
        <v>817.17</v>
      </c>
      <c r="F16">
        <v>483.1</v>
      </c>
      <c r="G16">
        <v>255.58</v>
      </c>
      <c r="H16">
        <f>E16+F16+G16</f>
        <v>1555.85</v>
      </c>
      <c r="I16">
        <f t="shared" si="2"/>
        <v>518.61666666666667</v>
      </c>
      <c r="J16">
        <v>3</v>
      </c>
      <c r="K16">
        <v>0.09</v>
      </c>
      <c r="L16">
        <v>114.82</v>
      </c>
      <c r="M16">
        <v>0</v>
      </c>
      <c r="N16">
        <f>K16+L16+M16</f>
        <v>114.91</v>
      </c>
      <c r="O16">
        <f t="shared" ref="O15:O17" si="3">AVERAGE(K16,L16,M16)</f>
        <v>38.303333333333335</v>
      </c>
    </row>
    <row r="17" spans="2:15" x14ac:dyDescent="0.25">
      <c r="D17">
        <v>4</v>
      </c>
      <c r="E17">
        <v>854.89</v>
      </c>
      <c r="F17">
        <v>810.37</v>
      </c>
      <c r="G17">
        <v>1389.62</v>
      </c>
      <c r="H17">
        <f>E17+F17+G17</f>
        <v>3054.88</v>
      </c>
      <c r="I17">
        <f t="shared" si="2"/>
        <v>1018.2933333333334</v>
      </c>
      <c r="J17">
        <v>4</v>
      </c>
      <c r="K17">
        <v>117.5</v>
      </c>
      <c r="L17">
        <v>37.159999999999997</v>
      </c>
      <c r="M17">
        <v>34.21</v>
      </c>
      <c r="N17">
        <f>K17+L17+M17</f>
        <v>188.87</v>
      </c>
      <c r="O17">
        <f t="shared" si="3"/>
        <v>62.956666666666671</v>
      </c>
    </row>
    <row r="18" spans="2:15" x14ac:dyDescent="0.25">
      <c r="G18" t="s">
        <v>12</v>
      </c>
      <c r="H18">
        <f>AVERAGE(H14:H17)</f>
        <v>5311.4350000000004</v>
      </c>
      <c r="I18">
        <f>AVERAGE(I14:I17)</f>
        <v>1770.4783333333335</v>
      </c>
      <c r="N18">
        <f>AVERAGE(N14:N17)</f>
        <v>196.06249999999997</v>
      </c>
      <c r="O18">
        <f>AVERAGE(O14:O17)</f>
        <v>65.354166666666657</v>
      </c>
    </row>
    <row r="22" spans="2:15" x14ac:dyDescent="0.25">
      <c r="B22">
        <v>4</v>
      </c>
      <c r="C22" t="s">
        <v>15</v>
      </c>
      <c r="D22" t="s">
        <v>8</v>
      </c>
      <c r="E22" t="s">
        <v>11</v>
      </c>
      <c r="J22" t="s">
        <v>9</v>
      </c>
    </row>
    <row r="23" spans="2:15" x14ac:dyDescent="0.25">
      <c r="D23" t="s">
        <v>3</v>
      </c>
      <c r="E23" t="s">
        <v>4</v>
      </c>
      <c r="F23" t="s">
        <v>5</v>
      </c>
      <c r="G23" t="s">
        <v>6</v>
      </c>
      <c r="H23" t="s">
        <v>7</v>
      </c>
      <c r="I23" t="s">
        <v>12</v>
      </c>
      <c r="J23" t="s">
        <v>3</v>
      </c>
      <c r="K23" t="s">
        <v>4</v>
      </c>
      <c r="L23" t="s">
        <v>5</v>
      </c>
      <c r="M23" t="s">
        <v>6</v>
      </c>
      <c r="N23" t="s">
        <v>7</v>
      </c>
      <c r="O23" t="s">
        <v>12</v>
      </c>
    </row>
    <row r="24" spans="2:15" x14ac:dyDescent="0.25">
      <c r="D24">
        <v>1</v>
      </c>
      <c r="E24">
        <v>311.33</v>
      </c>
      <c r="F24">
        <v>220.08</v>
      </c>
      <c r="G24">
        <v>403.04</v>
      </c>
      <c r="H24">
        <f>E24+F24+G24</f>
        <v>934.45</v>
      </c>
      <c r="I24">
        <f>AVERAGE(E24,F24,G24)</f>
        <v>311.48333333333335</v>
      </c>
      <c r="J24">
        <v>1</v>
      </c>
      <c r="K24">
        <v>7.63</v>
      </c>
      <c r="L24">
        <v>0.03</v>
      </c>
      <c r="M24">
        <v>21.68</v>
      </c>
      <c r="N24">
        <f>K24+L24+M24</f>
        <v>29.34</v>
      </c>
      <c r="O24">
        <f>AVERAGE(K24,L24,M24)</f>
        <v>9.7799999999999994</v>
      </c>
    </row>
    <row r="25" spans="2:15" x14ac:dyDescent="0.25">
      <c r="D25">
        <v>2</v>
      </c>
      <c r="E25">
        <v>240.83</v>
      </c>
      <c r="F25">
        <v>191.65</v>
      </c>
      <c r="G25">
        <f>310.96-12.62</f>
        <v>298.33999999999997</v>
      </c>
      <c r="H25">
        <f>E25+F25+G25</f>
        <v>730.81999999999994</v>
      </c>
      <c r="I25">
        <f t="shared" ref="I25:I27" si="4">AVERAGE(E25,F25,G25)</f>
        <v>243.60666666666665</v>
      </c>
      <c r="J25">
        <v>2</v>
      </c>
      <c r="K25">
        <v>1.99</v>
      </c>
      <c r="L25">
        <v>2.17</v>
      </c>
      <c r="M25">
        <f>13.31-12.62</f>
        <v>0.69000000000000128</v>
      </c>
      <c r="N25">
        <f>K25+L25+M25</f>
        <v>4.8500000000000014</v>
      </c>
      <c r="O25">
        <f>AVERAGE(K25,L25,M25)</f>
        <v>1.6166666666666671</v>
      </c>
    </row>
    <row r="26" spans="2:15" x14ac:dyDescent="0.25">
      <c r="D26">
        <v>3</v>
      </c>
      <c r="E26">
        <v>522.62</v>
      </c>
      <c r="F26">
        <v>880.26</v>
      </c>
      <c r="G26">
        <v>784.35</v>
      </c>
      <c r="H26">
        <f>E26+F26+G26</f>
        <v>2187.23</v>
      </c>
      <c r="I26">
        <f t="shared" si="4"/>
        <v>729.07666666666671</v>
      </c>
      <c r="J26">
        <v>3</v>
      </c>
      <c r="K26">
        <f>229.14-203.57</f>
        <v>25.569999999999993</v>
      </c>
      <c r="L26">
        <v>36.33</v>
      </c>
      <c r="M26">
        <f>325.56-324.68</f>
        <v>0.87999999999999545</v>
      </c>
      <c r="N26">
        <f>K26+L26+M26</f>
        <v>62.779999999999987</v>
      </c>
      <c r="O26">
        <f t="shared" ref="O25:O27" si="5">AVERAGE(K26,L26,M26)</f>
        <v>20.926666666666662</v>
      </c>
    </row>
    <row r="27" spans="2:15" x14ac:dyDescent="0.25">
      <c r="D27">
        <v>4</v>
      </c>
      <c r="E27">
        <v>194.15</v>
      </c>
      <c r="F27">
        <v>239.58</v>
      </c>
      <c r="G27">
        <v>81.03</v>
      </c>
      <c r="H27">
        <f>E27+F27+G27</f>
        <v>514.76</v>
      </c>
      <c r="I27">
        <f t="shared" si="4"/>
        <v>171.58666666666667</v>
      </c>
      <c r="J27">
        <v>4</v>
      </c>
      <c r="K27">
        <v>17.75</v>
      </c>
      <c r="L27">
        <v>35.450000000000003</v>
      </c>
      <c r="M27">
        <f>21.22-17.98</f>
        <v>3.2399999999999984</v>
      </c>
      <c r="N27">
        <f>K27+L27+M27</f>
        <v>56.44</v>
      </c>
      <c r="O27">
        <f t="shared" si="5"/>
        <v>18.813333333333333</v>
      </c>
    </row>
    <row r="28" spans="2:15" x14ac:dyDescent="0.25">
      <c r="G28" t="s">
        <v>12</v>
      </c>
      <c r="H28">
        <f>AVERAGE(H24:H27)</f>
        <v>1091.8150000000001</v>
      </c>
      <c r="I28">
        <f>AVERAGE(I24:I27)</f>
        <v>363.93833333333333</v>
      </c>
      <c r="N28">
        <f>AVERAGE(N24:N27)</f>
        <v>38.352499999999992</v>
      </c>
      <c r="O28">
        <f>AVERAGE(O24:O27)</f>
        <v>12.784166666666666</v>
      </c>
    </row>
    <row r="32" spans="2:15" x14ac:dyDescent="0.25">
      <c r="B32">
        <v>5</v>
      </c>
      <c r="C32" t="s">
        <v>16</v>
      </c>
      <c r="D32" t="s">
        <v>8</v>
      </c>
      <c r="E32" t="s">
        <v>11</v>
      </c>
      <c r="J32" t="s">
        <v>9</v>
      </c>
    </row>
    <row r="33" spans="2:15" x14ac:dyDescent="0.25">
      <c r="D33" t="s">
        <v>3</v>
      </c>
      <c r="E33" t="s">
        <v>4</v>
      </c>
      <c r="F33" t="s">
        <v>5</v>
      </c>
      <c r="G33" t="s">
        <v>6</v>
      </c>
      <c r="H33" t="s">
        <v>7</v>
      </c>
      <c r="I33" t="s">
        <v>12</v>
      </c>
      <c r="J33" t="s">
        <v>3</v>
      </c>
      <c r="K33" t="s">
        <v>4</v>
      </c>
      <c r="L33" t="s">
        <v>5</v>
      </c>
      <c r="M33" t="s">
        <v>6</v>
      </c>
      <c r="N33" t="s">
        <v>7</v>
      </c>
      <c r="O33" t="s">
        <v>12</v>
      </c>
    </row>
    <row r="34" spans="2:15" x14ac:dyDescent="0.25">
      <c r="D34">
        <v>1</v>
      </c>
      <c r="E34">
        <v>193.31</v>
      </c>
      <c r="F34">
        <v>1677.97</v>
      </c>
      <c r="G34">
        <v>243.19</v>
      </c>
      <c r="H34">
        <f>E34+F34+G34</f>
        <v>2114.4699999999998</v>
      </c>
      <c r="I34">
        <f>AVERAGE(E34,F34,G34)</f>
        <v>704.82333333333327</v>
      </c>
      <c r="J34">
        <v>1</v>
      </c>
      <c r="K34">
        <f>344.15-261.49</f>
        <v>82.659999999999968</v>
      </c>
      <c r="L34">
        <v>60.88</v>
      </c>
      <c r="M34">
        <f>163.13-161.83</f>
        <v>1.2999999999999829</v>
      </c>
      <c r="N34">
        <f>K34+L34+M34</f>
        <v>144.83999999999995</v>
      </c>
      <c r="O34">
        <f>AVERAGE(K34,L34,M34)</f>
        <v>48.27999999999998</v>
      </c>
    </row>
    <row r="35" spans="2:15" x14ac:dyDescent="0.25">
      <c r="D35">
        <v>2</v>
      </c>
      <c r="E35">
        <v>348.72</v>
      </c>
      <c r="F35">
        <v>2432.87</v>
      </c>
      <c r="G35">
        <v>432.76</v>
      </c>
      <c r="H35">
        <f>E35+F35+G35</f>
        <v>3214.3500000000004</v>
      </c>
      <c r="I35">
        <f>AVERAGE(E35,F35,G35)</f>
        <v>1071.45</v>
      </c>
      <c r="J35">
        <v>2</v>
      </c>
      <c r="K35">
        <v>156.24</v>
      </c>
      <c r="L35">
        <v>0</v>
      </c>
      <c r="M35">
        <f>90.09-82.97</f>
        <v>7.1200000000000045</v>
      </c>
      <c r="N35">
        <f>K35+L35+M35</f>
        <v>163.36000000000001</v>
      </c>
      <c r="O35">
        <f>AVERAGE(K35,L35,M35)</f>
        <v>54.45333333333334</v>
      </c>
    </row>
    <row r="36" spans="2:15" x14ac:dyDescent="0.25">
      <c r="D36">
        <v>3</v>
      </c>
      <c r="E36">
        <v>697.54</v>
      </c>
      <c r="F36">
        <v>894.22</v>
      </c>
      <c r="G36">
        <v>486.47</v>
      </c>
      <c r="H36">
        <f>E36+F36+G36</f>
        <v>2078.23</v>
      </c>
      <c r="I36">
        <f t="shared" ref="I35:I37" si="6">AVERAGE(E36,F36,G36)</f>
        <v>692.74333333333334</v>
      </c>
      <c r="J36">
        <v>3</v>
      </c>
      <c r="K36">
        <f>54.41-35.64</f>
        <v>18.769999999999996</v>
      </c>
      <c r="L36">
        <v>111.59</v>
      </c>
      <c r="M36">
        <v>12.06</v>
      </c>
      <c r="N36">
        <f>K36+L36+M36</f>
        <v>142.42000000000002</v>
      </c>
      <c r="O36">
        <f t="shared" ref="O35:O37" si="7">AVERAGE(K36,L36,M36)</f>
        <v>47.473333333333336</v>
      </c>
    </row>
    <row r="37" spans="2:15" x14ac:dyDescent="0.25">
      <c r="D37">
        <v>4</v>
      </c>
      <c r="E37">
        <v>828.21</v>
      </c>
      <c r="F37">
        <v>407.89</v>
      </c>
      <c r="G37">
        <v>35.32</v>
      </c>
      <c r="H37">
        <f>E37+F37+G37</f>
        <v>1271.4199999999998</v>
      </c>
      <c r="I37">
        <f t="shared" si="6"/>
        <v>423.80666666666662</v>
      </c>
      <c r="J37">
        <v>4</v>
      </c>
      <c r="K37">
        <v>419.4</v>
      </c>
      <c r="L37">
        <v>793.04</v>
      </c>
      <c r="M37">
        <v>3</v>
      </c>
      <c r="N37">
        <f>K37+L37+M37</f>
        <v>1215.44</v>
      </c>
      <c r="O37">
        <f t="shared" si="7"/>
        <v>405.1466666666667</v>
      </c>
    </row>
    <row r="38" spans="2:15" x14ac:dyDescent="0.25">
      <c r="G38" t="s">
        <v>12</v>
      </c>
      <c r="H38">
        <f>AVERAGE(H34:H37)</f>
        <v>2169.6174999999998</v>
      </c>
      <c r="I38">
        <f>AVERAGE(I34:I37)</f>
        <v>723.2058333333332</v>
      </c>
      <c r="N38">
        <f>AVERAGE(N34:N37)</f>
        <v>416.51499999999999</v>
      </c>
      <c r="O38">
        <f>AVERAGE(O34:O37)</f>
        <v>138.83833333333334</v>
      </c>
    </row>
    <row r="43" spans="2:15" x14ac:dyDescent="0.25">
      <c r="B43">
        <v>7</v>
      </c>
      <c r="C43" t="s">
        <v>17</v>
      </c>
      <c r="D43" t="s">
        <v>8</v>
      </c>
      <c r="E43" t="s">
        <v>11</v>
      </c>
      <c r="J43" t="s">
        <v>9</v>
      </c>
    </row>
    <row r="44" spans="2:15" x14ac:dyDescent="0.25">
      <c r="D44" t="s">
        <v>3</v>
      </c>
      <c r="E44" t="s">
        <v>4</v>
      </c>
      <c r="F44" t="s">
        <v>5</v>
      </c>
      <c r="G44" t="s">
        <v>6</v>
      </c>
      <c r="H44" t="s">
        <v>7</v>
      </c>
      <c r="I44" t="s">
        <v>12</v>
      </c>
      <c r="J44" t="s">
        <v>3</v>
      </c>
      <c r="K44" t="s">
        <v>4</v>
      </c>
      <c r="L44" t="s">
        <v>5</v>
      </c>
      <c r="M44" t="s">
        <v>6</v>
      </c>
      <c r="N44" t="s">
        <v>7</v>
      </c>
      <c r="O44" t="s">
        <v>12</v>
      </c>
    </row>
    <row r="45" spans="2:15" x14ac:dyDescent="0.25">
      <c r="D45">
        <v>1</v>
      </c>
      <c r="E45">
        <f>511.29-69.61</f>
        <v>441.68</v>
      </c>
      <c r="F45">
        <v>268.47000000000003</v>
      </c>
      <c r="G45">
        <v>415.19</v>
      </c>
      <c r="H45">
        <f>E45+F45+G45</f>
        <v>1125.3400000000001</v>
      </c>
      <c r="I45">
        <f>AVERAGE(E45,F45,G45)</f>
        <v>375.1133333333334</v>
      </c>
      <c r="J45">
        <v>1</v>
      </c>
      <c r="K45">
        <v>0.32</v>
      </c>
      <c r="L45">
        <v>0</v>
      </c>
      <c r="M45">
        <v>0.6</v>
      </c>
      <c r="N45">
        <f>K45+L45+M45</f>
        <v>0.91999999999999993</v>
      </c>
      <c r="O45">
        <f>AVERAGE(K45,L45,M45)</f>
        <v>0.30666666666666664</v>
      </c>
    </row>
    <row r="46" spans="2:15" x14ac:dyDescent="0.25">
      <c r="D46">
        <v>2</v>
      </c>
      <c r="E46">
        <f>548.51-80.57</f>
        <v>467.94</v>
      </c>
      <c r="F46">
        <v>462.71</v>
      </c>
      <c r="G46">
        <f>2674.62-2500.13</f>
        <v>174.48999999999978</v>
      </c>
      <c r="H46">
        <f>E46+F46+G46</f>
        <v>1105.1399999999999</v>
      </c>
      <c r="I46">
        <f>AVERAGE(E46,F46,G46)</f>
        <v>368.37999999999994</v>
      </c>
      <c r="J46">
        <v>2</v>
      </c>
      <c r="K46">
        <f>26.44-24.96</f>
        <v>1.4800000000000004</v>
      </c>
      <c r="L46">
        <f>98.64-96.47</f>
        <v>2.1700000000000017</v>
      </c>
      <c r="M46">
        <v>1.48</v>
      </c>
      <c r="N46">
        <f>K46+L46+M46</f>
        <v>5.1300000000000026</v>
      </c>
      <c r="O46">
        <f>AVERAGE(K46,L46,M46)</f>
        <v>1.7100000000000009</v>
      </c>
    </row>
    <row r="47" spans="2:15" x14ac:dyDescent="0.25">
      <c r="D47">
        <v>3</v>
      </c>
      <c r="E47">
        <v>28.38</v>
      </c>
      <c r="F47">
        <v>50.94</v>
      </c>
      <c r="G47">
        <v>32.31</v>
      </c>
      <c r="H47">
        <f>E47+F47+G47</f>
        <v>111.63</v>
      </c>
      <c r="I47">
        <f t="shared" ref="I46:I48" si="8">AVERAGE(E47,F47,G47)</f>
        <v>37.21</v>
      </c>
      <c r="J47">
        <v>3</v>
      </c>
      <c r="K47">
        <f>70.31-69.15</f>
        <v>1.1599999999999966</v>
      </c>
      <c r="L47">
        <v>1.99</v>
      </c>
      <c r="M47">
        <f>15.35-10.63</f>
        <v>4.7199999999999989</v>
      </c>
      <c r="N47">
        <f>K47+L47+M47</f>
        <v>7.8699999999999957</v>
      </c>
      <c r="O47">
        <f t="shared" ref="O46:O48" si="9">AVERAGE(K47,L47,M47)</f>
        <v>2.6233333333333317</v>
      </c>
    </row>
    <row r="48" spans="2:15" x14ac:dyDescent="0.25">
      <c r="D48">
        <v>4</v>
      </c>
      <c r="E48">
        <f>469.92-425.96</f>
        <v>43.960000000000036</v>
      </c>
      <c r="F48">
        <v>98.23</v>
      </c>
      <c r="G48">
        <f>227.89-91.34</f>
        <v>136.54999999999998</v>
      </c>
      <c r="H48">
        <f>E48+F48+G48</f>
        <v>278.74</v>
      </c>
      <c r="I48">
        <f t="shared" si="8"/>
        <v>92.913333333333341</v>
      </c>
      <c r="J48">
        <v>4</v>
      </c>
      <c r="K48">
        <v>11.56</v>
      </c>
      <c r="L48">
        <v>35.409999999999997</v>
      </c>
      <c r="M48">
        <f>318.07-310.08</f>
        <v>7.9900000000000091</v>
      </c>
      <c r="N48">
        <f>K48+L48+M48</f>
        <v>54.960000000000008</v>
      </c>
      <c r="O48">
        <f t="shared" si="9"/>
        <v>18.320000000000004</v>
      </c>
    </row>
    <row r="49" spans="2:15" x14ac:dyDescent="0.25">
      <c r="G49" t="s">
        <v>12</v>
      </c>
      <c r="H49">
        <f>AVERAGE(H45:H48)</f>
        <v>655.21250000000009</v>
      </c>
      <c r="I49">
        <f>AVERAGE(I45:I48)</f>
        <v>218.40416666666667</v>
      </c>
      <c r="N49">
        <f>AVERAGE(N45:N48)</f>
        <v>17.220000000000002</v>
      </c>
      <c r="O49">
        <f>AVERAGE(O45:O48)</f>
        <v>5.74</v>
      </c>
    </row>
    <row r="52" spans="2:15" x14ac:dyDescent="0.25">
      <c r="B52">
        <v>8</v>
      </c>
      <c r="C52" t="s">
        <v>18</v>
      </c>
      <c r="D52" t="s">
        <v>8</v>
      </c>
      <c r="E52" t="s">
        <v>11</v>
      </c>
      <c r="J52" t="s">
        <v>9</v>
      </c>
    </row>
    <row r="53" spans="2:15" x14ac:dyDescent="0.25">
      <c r="D53" t="s">
        <v>3</v>
      </c>
      <c r="E53" t="s">
        <v>4</v>
      </c>
      <c r="F53" t="s">
        <v>5</v>
      </c>
      <c r="G53" t="s">
        <v>6</v>
      </c>
      <c r="H53" t="s">
        <v>7</v>
      </c>
      <c r="I53" t="s">
        <v>12</v>
      </c>
      <c r="J53" t="s">
        <v>3</v>
      </c>
      <c r="K53" t="s">
        <v>4</v>
      </c>
      <c r="L53" t="s">
        <v>5</v>
      </c>
      <c r="M53" t="s">
        <v>6</v>
      </c>
      <c r="N53" t="s">
        <v>7</v>
      </c>
      <c r="O53" t="s">
        <v>12</v>
      </c>
    </row>
    <row r="54" spans="2:15" x14ac:dyDescent="0.25">
      <c r="D54">
        <v>1</v>
      </c>
      <c r="E54">
        <v>147.22999999999999</v>
      </c>
      <c r="F54">
        <v>50.06</v>
      </c>
      <c r="G54">
        <v>44.47</v>
      </c>
      <c r="H54">
        <f>E54+F54+G54</f>
        <v>241.76</v>
      </c>
      <c r="I54">
        <f>AVERAGE(E54,F54,G54)</f>
        <v>80.586666666666659</v>
      </c>
      <c r="J54">
        <v>1</v>
      </c>
      <c r="K54">
        <v>5.92</v>
      </c>
      <c r="L54">
        <v>0.92</v>
      </c>
      <c r="M54">
        <v>1.06</v>
      </c>
      <c r="N54">
        <f>K54+L54+M54</f>
        <v>7.9</v>
      </c>
      <c r="O54">
        <f>AVERAGE(K54,L54,M54)</f>
        <v>2.6333333333333333</v>
      </c>
    </row>
    <row r="55" spans="2:15" x14ac:dyDescent="0.25">
      <c r="D55">
        <v>2</v>
      </c>
      <c r="E55">
        <v>180.37</v>
      </c>
      <c r="F55">
        <v>82.65</v>
      </c>
      <c r="G55">
        <v>13.31</v>
      </c>
      <c r="H55">
        <f>E55+F55+G55</f>
        <v>276.33</v>
      </c>
      <c r="I55">
        <f>AVERAGE(E55,F55,G55)</f>
        <v>92.11</v>
      </c>
      <c r="J55">
        <v>2</v>
      </c>
      <c r="K55">
        <v>6.8</v>
      </c>
      <c r="L55">
        <v>0</v>
      </c>
      <c r="M55">
        <v>0</v>
      </c>
      <c r="N55">
        <f>K55+L55+M55</f>
        <v>6.8</v>
      </c>
      <c r="O55">
        <f>AVERAGE(K55,L55,M55)</f>
        <v>2.2666666666666666</v>
      </c>
    </row>
    <row r="56" spans="2:15" x14ac:dyDescent="0.25">
      <c r="D56">
        <v>3</v>
      </c>
      <c r="E56">
        <f>516.24-156.1</f>
        <v>360.14</v>
      </c>
      <c r="F56">
        <v>24.87</v>
      </c>
      <c r="G56">
        <v>235.75</v>
      </c>
      <c r="H56">
        <f>E56+F56+G56</f>
        <v>620.76</v>
      </c>
      <c r="I56">
        <f t="shared" ref="I55:I57" si="10">AVERAGE(E56,F56,G56)</f>
        <v>206.92</v>
      </c>
      <c r="J56">
        <v>3</v>
      </c>
      <c r="K56">
        <v>111.31</v>
      </c>
      <c r="L56">
        <v>0</v>
      </c>
      <c r="M56">
        <v>0</v>
      </c>
      <c r="N56">
        <f>K56+L56+M56</f>
        <v>111.31</v>
      </c>
      <c r="O56">
        <f t="shared" ref="O55:O57" si="11">AVERAGE(K56,L56,M56)</f>
        <v>37.103333333333332</v>
      </c>
    </row>
    <row r="57" spans="2:15" x14ac:dyDescent="0.25">
      <c r="D57">
        <v>4</v>
      </c>
      <c r="E57">
        <v>111.49</v>
      </c>
      <c r="F57">
        <v>63.24</v>
      </c>
      <c r="G57">
        <v>102.39</v>
      </c>
      <c r="H57">
        <f>E57+F57+G57</f>
        <v>277.12</v>
      </c>
      <c r="I57">
        <f t="shared" si="10"/>
        <v>92.373333333333335</v>
      </c>
      <c r="J57">
        <v>4</v>
      </c>
      <c r="K57">
        <v>0.09</v>
      </c>
      <c r="L57">
        <f>13.08-11.97</f>
        <v>1.1099999999999994</v>
      </c>
      <c r="M57">
        <v>2.13</v>
      </c>
      <c r="N57">
        <f>K57+L57+M57</f>
        <v>3.3299999999999992</v>
      </c>
      <c r="O57">
        <f t="shared" si="11"/>
        <v>1.1099999999999997</v>
      </c>
    </row>
    <row r="58" spans="2:15" x14ac:dyDescent="0.25">
      <c r="G58" t="s">
        <v>12</v>
      </c>
      <c r="H58">
        <f>AVERAGE(H54:H57)</f>
        <v>353.99249999999995</v>
      </c>
      <c r="I58">
        <f>AVERAGE(I54:I57)</f>
        <v>117.9975</v>
      </c>
      <c r="N58">
        <f>AVERAGE(N54:N57)</f>
        <v>32.335000000000001</v>
      </c>
      <c r="O58">
        <f>AVERAGE(O54:O57)</f>
        <v>10.778333333333332</v>
      </c>
    </row>
    <row r="61" spans="2:15" ht="30" x14ac:dyDescent="0.25">
      <c r="G61" s="1" t="s">
        <v>25</v>
      </c>
      <c r="H61">
        <f>AVERAGE(H49,H38,H58,H28,H18,H9)</f>
        <v>1702.6620833333334</v>
      </c>
      <c r="N61">
        <f>AVERAGE(N49,N38,N58,N28,N18,N9)</f>
        <v>125.06166666666667</v>
      </c>
      <c r="O61">
        <f>AVERAGE(O49,O38,O58,O28,O18,O9)</f>
        <v>41.687222222222225</v>
      </c>
    </row>
    <row r="62" spans="2:15" x14ac:dyDescent="0.25">
      <c r="B62" t="s">
        <v>19</v>
      </c>
      <c r="G62" t="s">
        <v>26</v>
      </c>
      <c r="H62">
        <f>STDEV(H58,H38:H38:H18,H9,H49)/SQRT(6)</f>
        <v>550.19139892659064</v>
      </c>
      <c r="N62">
        <f>STDEV(N58,N38:N38:N18,N9,N49)/SQRT(6)</f>
        <v>129.03791194727052</v>
      </c>
      <c r="O62">
        <f>STDEV(O58,O38:O38:O18,O9,O49)/SQRT(6)</f>
        <v>43.012637315756848</v>
      </c>
    </row>
    <row r="64" spans="2:15" x14ac:dyDescent="0.25">
      <c r="B64">
        <v>2</v>
      </c>
      <c r="C64" t="s">
        <v>20</v>
      </c>
      <c r="D64" t="s">
        <v>8</v>
      </c>
      <c r="E64" t="s">
        <v>11</v>
      </c>
      <c r="J64" t="s">
        <v>9</v>
      </c>
    </row>
    <row r="65" spans="2:15" x14ac:dyDescent="0.25">
      <c r="D65" t="s">
        <v>3</v>
      </c>
      <c r="E65" t="s">
        <v>4</v>
      </c>
      <c r="F65" t="s">
        <v>5</v>
      </c>
      <c r="G65" t="s">
        <v>6</v>
      </c>
      <c r="H65" t="s">
        <v>7</v>
      </c>
      <c r="I65" t="s">
        <v>12</v>
      </c>
      <c r="J65" t="s">
        <v>3</v>
      </c>
      <c r="K65" t="s">
        <v>4</v>
      </c>
      <c r="L65" t="s">
        <v>5</v>
      </c>
      <c r="M65" t="s">
        <v>6</v>
      </c>
      <c r="N65" t="s">
        <v>7</v>
      </c>
      <c r="O65" t="s">
        <v>12</v>
      </c>
    </row>
    <row r="66" spans="2:15" x14ac:dyDescent="0.25">
      <c r="D66">
        <v>1</v>
      </c>
      <c r="E66">
        <f>409.6-9.61</f>
        <v>399.99</v>
      </c>
      <c r="F66">
        <v>213.65</v>
      </c>
      <c r="G66">
        <v>101.14</v>
      </c>
      <c r="H66">
        <f>E66+F66+G66</f>
        <v>714.78</v>
      </c>
      <c r="I66">
        <f>AVERAGE(E66,F66,G66)</f>
        <v>238.26</v>
      </c>
      <c r="J66">
        <v>1</v>
      </c>
      <c r="K66">
        <f>23.11-19.04</f>
        <v>4.07</v>
      </c>
      <c r="L66">
        <f>23.48-19.18</f>
        <v>4.3000000000000007</v>
      </c>
      <c r="M66">
        <v>0.65</v>
      </c>
      <c r="N66">
        <f>K66+L66+M66</f>
        <v>9.0200000000000014</v>
      </c>
      <c r="O66">
        <f>AVERAGE(K66,L66,M66)</f>
        <v>3.0066666666666673</v>
      </c>
    </row>
    <row r="67" spans="2:15" x14ac:dyDescent="0.25">
      <c r="D67">
        <v>2</v>
      </c>
      <c r="E67">
        <f>179.91-49.04</f>
        <v>130.87</v>
      </c>
      <c r="F67">
        <v>373.87</v>
      </c>
      <c r="G67">
        <v>101.93</v>
      </c>
      <c r="H67">
        <f>E67+F67+G67</f>
        <v>606.67000000000007</v>
      </c>
      <c r="I67">
        <f>AVERAGE(E67,F67,G67)</f>
        <v>202.22333333333336</v>
      </c>
      <c r="J67">
        <v>2</v>
      </c>
      <c r="K67">
        <v>0</v>
      </c>
      <c r="L67">
        <v>2.73</v>
      </c>
      <c r="M67">
        <v>0</v>
      </c>
      <c r="N67">
        <f>K67+L67+M67</f>
        <v>2.73</v>
      </c>
      <c r="O67">
        <f>AVERAGE(K67,L67,M67)</f>
        <v>0.91</v>
      </c>
    </row>
    <row r="68" spans="2:15" x14ac:dyDescent="0.25">
      <c r="D68">
        <v>3</v>
      </c>
      <c r="E68">
        <v>441.59</v>
      </c>
      <c r="F68">
        <v>114.08</v>
      </c>
      <c r="G68">
        <v>111.68</v>
      </c>
      <c r="H68">
        <f>E68+F68+G68</f>
        <v>667.34999999999991</v>
      </c>
      <c r="I68">
        <f t="shared" ref="I67:I69" si="12">AVERAGE(E68,F68,G68)</f>
        <v>222.44999999999996</v>
      </c>
      <c r="J68">
        <v>3</v>
      </c>
      <c r="K68">
        <v>0.1</v>
      </c>
      <c r="L68">
        <v>0</v>
      </c>
      <c r="M68">
        <v>6.15</v>
      </c>
      <c r="N68">
        <f>K68+L68+M68</f>
        <v>6.25</v>
      </c>
      <c r="O68">
        <f t="shared" ref="O67:O69" si="13">AVERAGE(K68,L68,M68)</f>
        <v>2.0833333333333335</v>
      </c>
    </row>
    <row r="69" spans="2:15" x14ac:dyDescent="0.25">
      <c r="D69">
        <v>4</v>
      </c>
      <c r="E69">
        <v>217.63</v>
      </c>
      <c r="F69">
        <v>74.790000000000006</v>
      </c>
      <c r="G69">
        <v>28.15</v>
      </c>
      <c r="H69">
        <f>E69+F69+G69</f>
        <v>320.57</v>
      </c>
      <c r="I69">
        <f t="shared" si="12"/>
        <v>106.85666666666667</v>
      </c>
      <c r="J69">
        <v>4</v>
      </c>
      <c r="K69">
        <v>0.79</v>
      </c>
      <c r="L69">
        <f>7.49-7.26</f>
        <v>0.23000000000000043</v>
      </c>
      <c r="M69">
        <v>15.67</v>
      </c>
      <c r="N69">
        <f>K69+L69+M69</f>
        <v>16.690000000000001</v>
      </c>
      <c r="O69">
        <f t="shared" si="13"/>
        <v>5.5633333333333335</v>
      </c>
    </row>
    <row r="70" spans="2:15" x14ac:dyDescent="0.25">
      <c r="G70" t="s">
        <v>12</v>
      </c>
      <c r="H70">
        <f>AVERAGE(H66:H69)</f>
        <v>577.34249999999997</v>
      </c>
      <c r="I70">
        <f>AVERAGE(I66:I69)</f>
        <v>192.44749999999999</v>
      </c>
      <c r="N70">
        <f>AVERAGE(N66:N69)</f>
        <v>8.6724999999999994</v>
      </c>
      <c r="O70">
        <f>AVERAGE(O66:O69)</f>
        <v>2.8908333333333336</v>
      </c>
    </row>
    <row r="72" spans="2:15" x14ac:dyDescent="0.25">
      <c r="B72">
        <v>3</v>
      </c>
      <c r="C72" t="s">
        <v>21</v>
      </c>
      <c r="D72" t="s">
        <v>8</v>
      </c>
      <c r="E72" t="s">
        <v>11</v>
      </c>
      <c r="J72" t="s">
        <v>9</v>
      </c>
    </row>
    <row r="73" spans="2:15" x14ac:dyDescent="0.25">
      <c r="D73" t="s">
        <v>3</v>
      </c>
      <c r="E73" t="s">
        <v>4</v>
      </c>
      <c r="F73" t="s">
        <v>5</v>
      </c>
      <c r="G73" t="s">
        <v>6</v>
      </c>
      <c r="H73" t="s">
        <v>7</v>
      </c>
      <c r="I73" t="s">
        <v>12</v>
      </c>
      <c r="J73" t="s">
        <v>3</v>
      </c>
      <c r="K73" t="s">
        <v>4</v>
      </c>
      <c r="L73" t="s">
        <v>5</v>
      </c>
      <c r="M73" t="s">
        <v>6</v>
      </c>
      <c r="N73" t="s">
        <v>7</v>
      </c>
      <c r="O73" t="s">
        <v>12</v>
      </c>
    </row>
    <row r="74" spans="2:15" x14ac:dyDescent="0.25">
      <c r="D74">
        <v>1</v>
      </c>
      <c r="E74">
        <f>221.74</f>
        <v>221.74</v>
      </c>
      <c r="F74">
        <v>113.71</v>
      </c>
      <c r="G74">
        <v>38.97</v>
      </c>
      <c r="H74">
        <f>E74+F74+G74</f>
        <v>374.41999999999996</v>
      </c>
      <c r="I74">
        <f>AVERAGE(E74,F74,G74)</f>
        <v>124.80666666666666</v>
      </c>
      <c r="J74">
        <v>1</v>
      </c>
      <c r="K74">
        <f>35.08-31.16</f>
        <v>3.9199999999999982</v>
      </c>
      <c r="L74">
        <v>0.32</v>
      </c>
      <c r="M74">
        <v>0</v>
      </c>
      <c r="N74">
        <f>K74+L74+M74</f>
        <v>4.2399999999999984</v>
      </c>
      <c r="O74">
        <f>AVERAGE(K74,L74,M74)</f>
        <v>1.4133333333333329</v>
      </c>
    </row>
    <row r="75" spans="2:15" x14ac:dyDescent="0.25">
      <c r="D75">
        <v>2</v>
      </c>
      <c r="E75">
        <v>149.21</v>
      </c>
      <c r="F75">
        <v>517.66999999999996</v>
      </c>
      <c r="G75">
        <v>114.18</v>
      </c>
      <c r="H75">
        <f>E75+F75+G75</f>
        <v>781.06</v>
      </c>
      <c r="I75">
        <f>AVERAGE(E75,F75,G75)</f>
        <v>260.3533333333333</v>
      </c>
      <c r="J75">
        <v>2</v>
      </c>
      <c r="K75">
        <f>65.18-19.78</f>
        <v>45.400000000000006</v>
      </c>
      <c r="L75">
        <v>3.61</v>
      </c>
      <c r="M75">
        <v>0</v>
      </c>
      <c r="N75">
        <f>K75+L75+M75</f>
        <v>49.010000000000005</v>
      </c>
      <c r="O75">
        <f>AVERAGE(K75,L75,M75)</f>
        <v>16.33666666666667</v>
      </c>
    </row>
    <row r="76" spans="2:15" x14ac:dyDescent="0.25">
      <c r="D76">
        <v>3</v>
      </c>
      <c r="E76">
        <v>48.77</v>
      </c>
      <c r="F76">
        <v>79.510000000000005</v>
      </c>
      <c r="G76">
        <v>127.07</v>
      </c>
      <c r="H76">
        <f>E76+F76+G76</f>
        <v>255.35</v>
      </c>
      <c r="I76">
        <f t="shared" ref="I75:I77" si="14">AVERAGE(E76,F76,G76)</f>
        <v>85.11666666666666</v>
      </c>
      <c r="J76">
        <v>3</v>
      </c>
      <c r="K76">
        <v>0.14000000000000001</v>
      </c>
      <c r="L76">
        <v>6.1</v>
      </c>
      <c r="M76">
        <v>2.31</v>
      </c>
      <c r="N76">
        <f>K76+L76+M76</f>
        <v>8.5499999999999989</v>
      </c>
      <c r="O76">
        <f t="shared" ref="O75:O77" si="15">AVERAGE(K76,L76,M76)</f>
        <v>2.8499999999999996</v>
      </c>
    </row>
    <row r="77" spans="2:15" x14ac:dyDescent="0.25">
      <c r="D77">
        <v>4</v>
      </c>
      <c r="E77">
        <v>176.67</v>
      </c>
      <c r="F77">
        <v>92.63</v>
      </c>
      <c r="G77">
        <v>13.54</v>
      </c>
      <c r="H77">
        <f>E77+F77+G77</f>
        <v>282.83999999999997</v>
      </c>
      <c r="I77">
        <f t="shared" si="14"/>
        <v>94.279999999999987</v>
      </c>
      <c r="J77">
        <v>4</v>
      </c>
      <c r="K77">
        <v>39.799999999999997</v>
      </c>
      <c r="L77">
        <v>0</v>
      </c>
      <c r="M77">
        <v>8.8800000000000008</v>
      </c>
      <c r="N77">
        <f>K77+L77+M77</f>
        <v>48.68</v>
      </c>
      <c r="O77">
        <f t="shared" si="15"/>
        <v>16.226666666666667</v>
      </c>
    </row>
    <row r="78" spans="2:15" x14ac:dyDescent="0.25">
      <c r="G78" t="s">
        <v>12</v>
      </c>
      <c r="H78">
        <f>AVERAGE(H74:H77)</f>
        <v>423.41749999999996</v>
      </c>
      <c r="I78">
        <f>AVERAGE(I74:I77)</f>
        <v>141.13916666666665</v>
      </c>
      <c r="N78">
        <f>AVERAGE(N74:N77)</f>
        <v>27.619999999999997</v>
      </c>
      <c r="O78">
        <f>AVERAGE(O74:O77)</f>
        <v>9.206666666666667</v>
      </c>
    </row>
    <row r="81" spans="2:15" x14ac:dyDescent="0.25">
      <c r="B81">
        <v>4</v>
      </c>
      <c r="C81" t="s">
        <v>22</v>
      </c>
      <c r="D81" t="s">
        <v>8</v>
      </c>
      <c r="E81" t="s">
        <v>11</v>
      </c>
      <c r="J81" t="s">
        <v>9</v>
      </c>
    </row>
    <row r="82" spans="2:15" x14ac:dyDescent="0.25">
      <c r="D82" t="s">
        <v>3</v>
      </c>
      <c r="E82" t="s">
        <v>4</v>
      </c>
      <c r="F82" t="s">
        <v>5</v>
      </c>
      <c r="G82" t="s">
        <v>6</v>
      </c>
      <c r="H82" t="s">
        <v>7</v>
      </c>
      <c r="I82" t="s">
        <v>12</v>
      </c>
      <c r="J82" t="s">
        <v>3</v>
      </c>
      <c r="K82" t="s">
        <v>4</v>
      </c>
      <c r="L82" t="s">
        <v>5</v>
      </c>
      <c r="M82" t="s">
        <v>6</v>
      </c>
      <c r="N82" t="s">
        <v>7</v>
      </c>
      <c r="O82" t="s">
        <v>12</v>
      </c>
    </row>
    <row r="83" spans="2:15" x14ac:dyDescent="0.25">
      <c r="D83">
        <v>1</v>
      </c>
      <c r="E83">
        <v>564.91999999999996</v>
      </c>
      <c r="F83">
        <v>592.97</v>
      </c>
      <c r="G83">
        <v>260.02</v>
      </c>
      <c r="H83">
        <f>E83+F83+G83</f>
        <v>1417.9099999999999</v>
      </c>
      <c r="I83">
        <f>AVERAGE(E83,F83,G83)</f>
        <v>472.6366666666666</v>
      </c>
      <c r="J83">
        <v>1</v>
      </c>
      <c r="K83">
        <v>14.79</v>
      </c>
      <c r="L83">
        <v>75.12</v>
      </c>
      <c r="M83">
        <v>2.36</v>
      </c>
      <c r="N83">
        <f>K83+L83+M83</f>
        <v>92.27</v>
      </c>
      <c r="O83">
        <f>AVERAGE(K83,L83,M83)</f>
        <v>30.756666666666664</v>
      </c>
    </row>
    <row r="84" spans="2:15" x14ac:dyDescent="0.25">
      <c r="D84">
        <v>2</v>
      </c>
      <c r="E84">
        <v>610.91</v>
      </c>
      <c r="F84">
        <v>469.92</v>
      </c>
      <c r="G84">
        <v>472.65</v>
      </c>
      <c r="H84">
        <f>E84+F84+G84</f>
        <v>1553.48</v>
      </c>
      <c r="I84">
        <f t="shared" ref="I84:I86" si="16">AVERAGE(E84,F84,G84)</f>
        <v>517.82666666666671</v>
      </c>
      <c r="J84">
        <v>2</v>
      </c>
      <c r="K84">
        <v>1.29</v>
      </c>
      <c r="L84">
        <v>25.89</v>
      </c>
      <c r="M84">
        <v>5.08</v>
      </c>
      <c r="N84">
        <f>K84+L84+M84</f>
        <v>32.26</v>
      </c>
      <c r="O84">
        <f>AVERAGE(K84,L84,M84)</f>
        <v>10.753333333333332</v>
      </c>
    </row>
    <row r="85" spans="2:15" x14ac:dyDescent="0.25">
      <c r="D85">
        <v>3</v>
      </c>
      <c r="E85">
        <v>427.03</v>
      </c>
      <c r="F85">
        <v>665.09</v>
      </c>
      <c r="G85">
        <v>102.71</v>
      </c>
      <c r="H85">
        <f>E85+F85+G85</f>
        <v>1194.83</v>
      </c>
      <c r="I85">
        <f>AVERAGE(E85,F85,G85)</f>
        <v>398.27666666666664</v>
      </c>
      <c r="J85">
        <v>3</v>
      </c>
      <c r="K85">
        <v>1.29</v>
      </c>
      <c r="L85">
        <v>0.92</v>
      </c>
      <c r="M85">
        <v>6.29</v>
      </c>
      <c r="N85">
        <f>K85+L85+M85</f>
        <v>8.5</v>
      </c>
      <c r="O85">
        <f t="shared" ref="O84:O86" si="17">AVERAGE(K85,L85,M85)</f>
        <v>2.8333333333333335</v>
      </c>
    </row>
    <row r="86" spans="2:15" x14ac:dyDescent="0.25">
      <c r="D86">
        <v>4</v>
      </c>
      <c r="E86">
        <v>239.21</v>
      </c>
      <c r="F86">
        <v>244.62</v>
      </c>
      <c r="G86">
        <v>367.03</v>
      </c>
      <c r="H86">
        <f>E86+F86+G86</f>
        <v>850.86</v>
      </c>
      <c r="I86">
        <f t="shared" si="16"/>
        <v>283.62</v>
      </c>
      <c r="J86">
        <v>4</v>
      </c>
      <c r="K86">
        <v>0</v>
      </c>
      <c r="L86">
        <v>0.65</v>
      </c>
      <c r="M86">
        <v>0</v>
      </c>
      <c r="N86">
        <f>K86+L86+M86</f>
        <v>0.65</v>
      </c>
      <c r="O86">
        <f t="shared" si="17"/>
        <v>0.21666666666666667</v>
      </c>
    </row>
    <row r="87" spans="2:15" x14ac:dyDescent="0.25">
      <c r="G87" t="s">
        <v>12</v>
      </c>
      <c r="H87">
        <f>AVERAGE(H83:H86)</f>
        <v>1254.2699999999998</v>
      </c>
      <c r="I87">
        <f>AVERAGE(I83:I86)</f>
        <v>418.09000000000003</v>
      </c>
      <c r="N87">
        <f>AVERAGE(N83:N86)</f>
        <v>33.42</v>
      </c>
      <c r="O87">
        <f>AVERAGE(O83:O86)</f>
        <v>11.14</v>
      </c>
    </row>
    <row r="90" spans="2:15" x14ac:dyDescent="0.25">
      <c r="B90">
        <v>7</v>
      </c>
      <c r="C90" t="s">
        <v>23</v>
      </c>
      <c r="D90" t="s">
        <v>8</v>
      </c>
      <c r="E90" t="s">
        <v>11</v>
      </c>
      <c r="J90" t="s">
        <v>9</v>
      </c>
    </row>
    <row r="91" spans="2:15" x14ac:dyDescent="0.25">
      <c r="D91" t="s">
        <v>3</v>
      </c>
      <c r="E91" t="s">
        <v>4</v>
      </c>
      <c r="F91" t="s">
        <v>5</v>
      </c>
      <c r="G91" t="s">
        <v>6</v>
      </c>
      <c r="H91" t="s">
        <v>7</v>
      </c>
      <c r="I91" t="s">
        <v>12</v>
      </c>
      <c r="J91" t="s">
        <v>3</v>
      </c>
      <c r="K91" t="s">
        <v>4</v>
      </c>
      <c r="L91" t="s">
        <v>5</v>
      </c>
      <c r="M91" t="s">
        <v>6</v>
      </c>
      <c r="N91" t="s">
        <v>7</v>
      </c>
      <c r="O91" t="s">
        <v>12</v>
      </c>
    </row>
    <row r="92" spans="2:15" x14ac:dyDescent="0.25">
      <c r="D92">
        <v>1</v>
      </c>
      <c r="E92">
        <v>502.88</v>
      </c>
      <c r="F92">
        <v>6.43</v>
      </c>
      <c r="G92">
        <v>60.55</v>
      </c>
      <c r="H92">
        <f>E92+F92+G92</f>
        <v>569.86</v>
      </c>
      <c r="I92">
        <f>AVERAGE(E92,F92,G92)</f>
        <v>189.95333333333335</v>
      </c>
      <c r="J92">
        <v>1</v>
      </c>
      <c r="K92">
        <v>3.88</v>
      </c>
      <c r="L92">
        <f>-370.68+371.56</f>
        <v>0.87999999999999545</v>
      </c>
      <c r="M92">
        <v>54.96</v>
      </c>
      <c r="N92">
        <f>K92+L92+M92</f>
        <v>59.72</v>
      </c>
      <c r="O92">
        <f>AVERAGE(K92,L92,M92)</f>
        <v>19.906666666666666</v>
      </c>
    </row>
    <row r="93" spans="2:15" x14ac:dyDescent="0.25">
      <c r="D93">
        <v>2</v>
      </c>
      <c r="E93">
        <f>1181.42-1008.07</f>
        <v>173.35000000000002</v>
      </c>
      <c r="F93">
        <f>768.21-616.78</f>
        <v>151.43000000000006</v>
      </c>
      <c r="G93">
        <v>92.96</v>
      </c>
      <c r="H93">
        <f>E93+F93+G93</f>
        <v>417.74000000000007</v>
      </c>
      <c r="I93">
        <f t="shared" ref="I93:I95" si="18">AVERAGE(E93,F93,G93)</f>
        <v>139.2466666666667</v>
      </c>
      <c r="J93">
        <v>2</v>
      </c>
      <c r="K93">
        <f>346.92-336.24</f>
        <v>10.680000000000007</v>
      </c>
      <c r="L93">
        <v>3.28</v>
      </c>
      <c r="M93">
        <f>61.85-45.86</f>
        <v>15.990000000000002</v>
      </c>
      <c r="N93">
        <f>K93+L93+M93</f>
        <v>29.95000000000001</v>
      </c>
      <c r="O93">
        <f>AVERAGE(K93,L93,M93)</f>
        <v>9.9833333333333361</v>
      </c>
    </row>
    <row r="94" spans="2:15" x14ac:dyDescent="0.25">
      <c r="D94">
        <v>3</v>
      </c>
      <c r="E94">
        <v>38.83</v>
      </c>
      <c r="F94">
        <v>61.06</v>
      </c>
      <c r="G94">
        <v>0</v>
      </c>
      <c r="H94">
        <f>E94+F94+G94</f>
        <v>99.89</v>
      </c>
      <c r="I94">
        <f t="shared" si="18"/>
        <v>33.296666666666667</v>
      </c>
      <c r="J94">
        <v>3</v>
      </c>
      <c r="K94">
        <v>0</v>
      </c>
      <c r="L94">
        <v>7.95</v>
      </c>
      <c r="M94">
        <f>-29.03-14.47+50.94</f>
        <v>7.4399999999999977</v>
      </c>
      <c r="N94">
        <f>K94+L94+M94</f>
        <v>15.389999999999997</v>
      </c>
      <c r="O94">
        <f t="shared" ref="O93:O95" si="19">AVERAGE(K94,L94,M94)</f>
        <v>5.129999999999999</v>
      </c>
    </row>
    <row r="95" spans="2:15" x14ac:dyDescent="0.25">
      <c r="D95">
        <v>4</v>
      </c>
      <c r="E95">
        <v>2.17</v>
      </c>
      <c r="F95">
        <v>53.85</v>
      </c>
      <c r="G95">
        <v>0.55000000000000004</v>
      </c>
      <c r="H95">
        <f>E95+F95+G95</f>
        <v>56.57</v>
      </c>
      <c r="I95">
        <f>AVERAGE(E95,F95,G95)</f>
        <v>18.856666666666666</v>
      </c>
      <c r="J95">
        <v>4</v>
      </c>
      <c r="K95">
        <v>0</v>
      </c>
      <c r="L95">
        <v>24.31</v>
      </c>
      <c r="M95">
        <v>25.98</v>
      </c>
      <c r="N95">
        <f>K95+L95+M95</f>
        <v>50.29</v>
      </c>
      <c r="O95">
        <f t="shared" si="19"/>
        <v>16.763333333333332</v>
      </c>
    </row>
    <row r="96" spans="2:15" x14ac:dyDescent="0.25">
      <c r="G96" t="s">
        <v>12</v>
      </c>
      <c r="H96">
        <f>AVERAGE(H92:H95)</f>
        <v>286.01500000000004</v>
      </c>
      <c r="I96">
        <f>AVERAGE(I92:I95)</f>
        <v>95.338333333333352</v>
      </c>
      <c r="N96">
        <f>AVERAGE(N92:N95)</f>
        <v>38.837500000000006</v>
      </c>
      <c r="O96">
        <f>AVERAGE(O92:O95)</f>
        <v>12.945833333333333</v>
      </c>
    </row>
    <row r="99" spans="2:15" x14ac:dyDescent="0.25">
      <c r="B99">
        <v>8</v>
      </c>
      <c r="C99" t="s">
        <v>24</v>
      </c>
      <c r="D99" t="s">
        <v>8</v>
      </c>
      <c r="E99" t="s">
        <v>11</v>
      </c>
      <c r="J99" t="s">
        <v>9</v>
      </c>
    </row>
    <row r="100" spans="2:15" x14ac:dyDescent="0.25">
      <c r="D100" t="s">
        <v>3</v>
      </c>
      <c r="E100" t="s">
        <v>4</v>
      </c>
      <c r="F100" t="s">
        <v>5</v>
      </c>
      <c r="G100" t="s">
        <v>6</v>
      </c>
      <c r="H100" t="s">
        <v>7</v>
      </c>
      <c r="I100" t="s">
        <v>12</v>
      </c>
      <c r="J100" t="s">
        <v>3</v>
      </c>
      <c r="K100" t="s">
        <v>4</v>
      </c>
      <c r="L100" t="s">
        <v>5</v>
      </c>
      <c r="M100" t="s">
        <v>6</v>
      </c>
      <c r="N100" t="s">
        <v>7</v>
      </c>
      <c r="O100" t="s">
        <v>12</v>
      </c>
    </row>
    <row r="101" spans="2:15" x14ac:dyDescent="0.25">
      <c r="D101">
        <v>1</v>
      </c>
      <c r="E101">
        <v>17.239999999999998</v>
      </c>
      <c r="F101">
        <v>1.2</v>
      </c>
      <c r="G101">
        <v>3.19</v>
      </c>
      <c r="H101">
        <f>E101+F101+G101</f>
        <v>21.63</v>
      </c>
      <c r="I101">
        <f>AVERAGE(E101,F101,G101)</f>
        <v>7.21</v>
      </c>
      <c r="J101">
        <v>1</v>
      </c>
      <c r="K101">
        <v>0.04</v>
      </c>
      <c r="L101">
        <f>87.04-83.76</f>
        <v>3.2800000000000011</v>
      </c>
      <c r="M101">
        <v>0.6</v>
      </c>
      <c r="N101">
        <f>K101+L101+M101</f>
        <v>3.9200000000000013</v>
      </c>
      <c r="O101">
        <f>AVERAGE(K101,L101,M101)</f>
        <v>1.3066666666666671</v>
      </c>
    </row>
    <row r="102" spans="2:15" x14ac:dyDescent="0.25">
      <c r="D102">
        <v>2</v>
      </c>
      <c r="E102">
        <v>92.77</v>
      </c>
      <c r="F102">
        <v>1.34</v>
      </c>
      <c r="G102">
        <v>12.71</v>
      </c>
      <c r="H102">
        <f>E102+F102+G102</f>
        <v>106.82</v>
      </c>
      <c r="I102">
        <f t="shared" ref="I102:I104" si="20">AVERAGE(E102,F102,G102)</f>
        <v>35.606666666666662</v>
      </c>
      <c r="J102">
        <v>2</v>
      </c>
      <c r="K102">
        <v>0</v>
      </c>
      <c r="L102">
        <v>0</v>
      </c>
      <c r="M102">
        <v>6.98</v>
      </c>
      <c r="N102">
        <f>K102+L102+M102</f>
        <v>6.98</v>
      </c>
      <c r="O102">
        <f>AVERAGE(K102,L102,M102)</f>
        <v>2.3266666666666667</v>
      </c>
    </row>
    <row r="103" spans="2:15" x14ac:dyDescent="0.25">
      <c r="D103">
        <v>3</v>
      </c>
      <c r="E103">
        <v>112.1</v>
      </c>
      <c r="F103">
        <v>85.19</v>
      </c>
      <c r="G103">
        <v>4.67</v>
      </c>
      <c r="H103">
        <f>E103+F103+G103</f>
        <v>201.95999999999998</v>
      </c>
      <c r="I103">
        <f>AVERAGE(E103,F103,G103)</f>
        <v>67.319999999999993</v>
      </c>
      <c r="J103">
        <v>3</v>
      </c>
      <c r="K103">
        <v>0.46</v>
      </c>
      <c r="L103">
        <v>0</v>
      </c>
      <c r="M103">
        <v>0.14000000000000001</v>
      </c>
      <c r="N103">
        <f>K103+L103+M103</f>
        <v>0.60000000000000009</v>
      </c>
      <c r="O103">
        <f t="shared" ref="O102:O104" si="21">AVERAGE(K103,L103,M103)</f>
        <v>0.20000000000000004</v>
      </c>
    </row>
    <row r="104" spans="2:15" x14ac:dyDescent="0.25">
      <c r="D104">
        <v>4</v>
      </c>
      <c r="E104">
        <v>2.31</v>
      </c>
      <c r="F104">
        <v>7.95</v>
      </c>
      <c r="G104">
        <v>0</v>
      </c>
      <c r="H104">
        <f>E104+F104+G104</f>
        <v>10.26</v>
      </c>
      <c r="I104">
        <f t="shared" si="20"/>
        <v>3.42</v>
      </c>
      <c r="J104">
        <v>4</v>
      </c>
      <c r="K104">
        <v>4.8099999999999996</v>
      </c>
      <c r="L104">
        <v>2.2200000000000002</v>
      </c>
      <c r="M104">
        <v>0.69</v>
      </c>
      <c r="N104">
        <f>K104+L104+M104</f>
        <v>7.7199999999999989</v>
      </c>
      <c r="O104">
        <f t="shared" si="21"/>
        <v>2.5733333333333328</v>
      </c>
    </row>
    <row r="105" spans="2:15" x14ac:dyDescent="0.25">
      <c r="G105" t="s">
        <v>12</v>
      </c>
      <c r="H105">
        <f>AVERAGE(H101:H104)</f>
        <v>85.16749999999999</v>
      </c>
      <c r="I105">
        <f>AVERAGE(I101:I104)</f>
        <v>28.389166666666664</v>
      </c>
      <c r="N105">
        <f>AVERAGE(N101:N104)</f>
        <v>4.8049999999999997</v>
      </c>
      <c r="O105">
        <f>AVERAGE(O101:O104)</f>
        <v>1.6016666666666666</v>
      </c>
    </row>
    <row r="107" spans="2:15" ht="30" x14ac:dyDescent="0.25">
      <c r="G107" s="1" t="s">
        <v>25</v>
      </c>
      <c r="H107">
        <f>AVERAGE(H96,H87,H105,H70:H70)</f>
        <v>550.69875000000002</v>
      </c>
      <c r="N107">
        <f>AVERAGE(N96,N87,N105,N70:N70)</f>
        <v>21.43375</v>
      </c>
      <c r="O107">
        <f>AVERAGE(O96,O87,O105,O70:O70)</f>
        <v>7.1445833333333333</v>
      </c>
    </row>
    <row r="108" spans="2:15" x14ac:dyDescent="0.25">
      <c r="G108" t="s">
        <v>26</v>
      </c>
      <c r="H108">
        <f>STDEV(H105,H87,H70,H96,H78)/SQRT(5)</f>
        <v>199.431647283286</v>
      </c>
      <c r="N108">
        <f>STDEV(N105,N87,N70,N96,N78)/SQRT(5)</f>
        <v>6.7695689763086069</v>
      </c>
      <c r="O108">
        <f>STDEV(O105,O87,O70,O96,O78)/SQRT(5)</f>
        <v>2.2565229921028709</v>
      </c>
    </row>
    <row r="110" spans="2:15" x14ac:dyDescent="0.25">
      <c r="B110" t="s">
        <v>27</v>
      </c>
    </row>
    <row r="112" spans="2:15" x14ac:dyDescent="0.25">
      <c r="B112">
        <v>1</v>
      </c>
      <c r="C112" t="s">
        <v>28</v>
      </c>
      <c r="D112" t="s">
        <v>8</v>
      </c>
      <c r="E112" t="s">
        <v>11</v>
      </c>
      <c r="J112" t="s">
        <v>9</v>
      </c>
    </row>
    <row r="113" spans="2:15" x14ac:dyDescent="0.25">
      <c r="D113" t="s">
        <v>3</v>
      </c>
      <c r="E113" t="s">
        <v>4</v>
      </c>
      <c r="F113" t="s">
        <v>5</v>
      </c>
      <c r="G113" t="s">
        <v>6</v>
      </c>
      <c r="H113" t="s">
        <v>7</v>
      </c>
      <c r="I113" t="s">
        <v>12</v>
      </c>
      <c r="J113" t="s">
        <v>3</v>
      </c>
      <c r="K113" t="s">
        <v>4</v>
      </c>
      <c r="L113" t="s">
        <v>5</v>
      </c>
      <c r="M113" t="s">
        <v>6</v>
      </c>
      <c r="N113" t="s">
        <v>7</v>
      </c>
      <c r="O113" t="s">
        <v>12</v>
      </c>
    </row>
    <row r="114" spans="2:15" x14ac:dyDescent="0.25">
      <c r="D114">
        <v>1</v>
      </c>
      <c r="E114">
        <v>492.57</v>
      </c>
      <c r="F114">
        <v>55.52</v>
      </c>
      <c r="G114">
        <v>53.94</v>
      </c>
      <c r="H114">
        <f>E114+F114+G114</f>
        <v>602.03</v>
      </c>
      <c r="I114">
        <f>AVERAGE(E114,F114,G114)</f>
        <v>200.67666666666665</v>
      </c>
      <c r="J114">
        <v>1</v>
      </c>
      <c r="K114">
        <f>396.43-394.11</f>
        <v>2.3199999999999932</v>
      </c>
      <c r="L114">
        <v>6.47</v>
      </c>
      <c r="M114">
        <v>3.61</v>
      </c>
      <c r="N114">
        <f>K114+L114+M114</f>
        <v>12.399999999999991</v>
      </c>
      <c r="O114">
        <f>AVERAGE(K114,L114,M114)</f>
        <v>4.1333333333333302</v>
      </c>
    </row>
    <row r="115" spans="2:15" x14ac:dyDescent="0.25">
      <c r="D115">
        <v>2</v>
      </c>
      <c r="E115">
        <v>159.38</v>
      </c>
      <c r="F115">
        <v>252.85</v>
      </c>
      <c r="G115">
        <v>279.8</v>
      </c>
      <c r="H115">
        <f>E115+F115+G115</f>
        <v>692.03</v>
      </c>
      <c r="I115">
        <f>AVERAGE(E115,F115,G115)</f>
        <v>230.67666666666665</v>
      </c>
      <c r="J115">
        <v>2</v>
      </c>
      <c r="K115">
        <v>1.53</v>
      </c>
      <c r="L115">
        <v>0.09</v>
      </c>
      <c r="M115">
        <v>9.01</v>
      </c>
      <c r="N115">
        <f>K115+L115+M115</f>
        <v>10.629999999999999</v>
      </c>
      <c r="O115">
        <f t="shared" ref="O115:O117" si="22">AVERAGE(K115,L115,M115)</f>
        <v>3.543333333333333</v>
      </c>
    </row>
    <row r="116" spans="2:15" x14ac:dyDescent="0.25">
      <c r="D116">
        <v>3</v>
      </c>
      <c r="E116">
        <v>36.33</v>
      </c>
      <c r="F116">
        <v>25.19</v>
      </c>
      <c r="G116">
        <v>1.06</v>
      </c>
      <c r="H116">
        <f>E116+F116+G116</f>
        <v>62.58</v>
      </c>
      <c r="I116">
        <f t="shared" ref="I115:I117" si="23">AVERAGE(E116,F116,G116)</f>
        <v>20.86</v>
      </c>
      <c r="J116">
        <v>3</v>
      </c>
      <c r="K116">
        <v>0</v>
      </c>
      <c r="L116">
        <v>0</v>
      </c>
      <c r="M116">
        <v>1.99</v>
      </c>
      <c r="N116">
        <f>K116+L116+M116</f>
        <v>1.99</v>
      </c>
      <c r="O116">
        <f>AVERAGE(K116,L116,M116)</f>
        <v>0.66333333333333333</v>
      </c>
    </row>
    <row r="117" spans="2:15" x14ac:dyDescent="0.25">
      <c r="D117">
        <v>4</v>
      </c>
      <c r="E117">
        <v>116.49</v>
      </c>
      <c r="F117">
        <v>52.23</v>
      </c>
      <c r="G117">
        <v>94.02</v>
      </c>
      <c r="H117">
        <f>E117+F117+G117</f>
        <v>262.74</v>
      </c>
      <c r="I117">
        <f t="shared" si="23"/>
        <v>87.58</v>
      </c>
      <c r="J117">
        <v>4</v>
      </c>
      <c r="K117">
        <v>3.7</v>
      </c>
      <c r="L117">
        <v>0</v>
      </c>
      <c r="M117">
        <v>0</v>
      </c>
      <c r="N117">
        <f>K117+L117+M117</f>
        <v>3.7</v>
      </c>
      <c r="O117">
        <f t="shared" si="22"/>
        <v>1.2333333333333334</v>
      </c>
    </row>
    <row r="118" spans="2:15" x14ac:dyDescent="0.25">
      <c r="G118" t="s">
        <v>12</v>
      </c>
      <c r="H118">
        <f>AVERAGE(H114:H117)</f>
        <v>404.84499999999997</v>
      </c>
      <c r="I118">
        <f>AVERAGE(I114:I117)</f>
        <v>134.94833333333332</v>
      </c>
      <c r="N118">
        <f>AVERAGE(N114:N117)</f>
        <v>7.1799999999999971</v>
      </c>
      <c r="O118">
        <f>AVERAGE(O114:O117)</f>
        <v>2.3933333333333326</v>
      </c>
    </row>
    <row r="121" spans="2:15" x14ac:dyDescent="0.25">
      <c r="B121">
        <v>2</v>
      </c>
      <c r="C121" t="s">
        <v>29</v>
      </c>
      <c r="D121" t="s">
        <v>8</v>
      </c>
      <c r="E121" t="s">
        <v>11</v>
      </c>
      <c r="J121" t="s">
        <v>9</v>
      </c>
    </row>
    <row r="122" spans="2:15" x14ac:dyDescent="0.25">
      <c r="D122" t="s">
        <v>3</v>
      </c>
      <c r="E122" t="s">
        <v>4</v>
      </c>
      <c r="F122" t="s">
        <v>5</v>
      </c>
      <c r="G122" t="s">
        <v>6</v>
      </c>
      <c r="H122" t="s">
        <v>7</v>
      </c>
      <c r="I122" t="s">
        <v>12</v>
      </c>
      <c r="J122" t="s">
        <v>3</v>
      </c>
      <c r="K122" t="s">
        <v>4</v>
      </c>
      <c r="L122" t="s">
        <v>5</v>
      </c>
      <c r="M122" t="s">
        <v>6</v>
      </c>
      <c r="N122" t="s">
        <v>7</v>
      </c>
      <c r="O122" t="s">
        <v>12</v>
      </c>
    </row>
    <row r="123" spans="2:15" x14ac:dyDescent="0.25">
      <c r="D123">
        <v>1</v>
      </c>
      <c r="E123">
        <v>1143.56</v>
      </c>
      <c r="F123">
        <f>507.09-365.18</f>
        <v>141.90999999999997</v>
      </c>
      <c r="G123">
        <v>49.09</v>
      </c>
      <c r="H123">
        <f>E123+F123+G123</f>
        <v>1334.5599999999997</v>
      </c>
      <c r="I123">
        <f>AVERAGE(E123,F123,G123)</f>
        <v>444.85333333333324</v>
      </c>
      <c r="J123">
        <v>1</v>
      </c>
      <c r="K123">
        <f>30.27-28.15</f>
        <v>2.120000000000001</v>
      </c>
      <c r="L123">
        <f>4.16-3.98</f>
        <v>0.18000000000000016</v>
      </c>
      <c r="M123">
        <v>0</v>
      </c>
      <c r="N123">
        <f>K123+L123+M123</f>
        <v>2.3000000000000012</v>
      </c>
      <c r="O123">
        <f>AVERAGE(K123,L123,M123)</f>
        <v>0.76666666666666705</v>
      </c>
    </row>
    <row r="124" spans="2:15" x14ac:dyDescent="0.25">
      <c r="D124">
        <v>2</v>
      </c>
      <c r="E124">
        <f>501.86-346.96</f>
        <v>154.90000000000003</v>
      </c>
      <c r="F124">
        <v>14.79</v>
      </c>
      <c r="G124">
        <f>277.44-235.29</f>
        <v>42.150000000000006</v>
      </c>
      <c r="H124">
        <f>E124+F124+G124</f>
        <v>211.84000000000003</v>
      </c>
      <c r="I124">
        <f t="shared" ref="I124:I126" si="24">AVERAGE(E124,F124,G124)</f>
        <v>70.613333333333344</v>
      </c>
      <c r="J124">
        <v>2</v>
      </c>
      <c r="K124">
        <f>7.44-6.15</f>
        <v>1.29</v>
      </c>
      <c r="L124">
        <f>16.13-16.09</f>
        <v>3.9999999999999147E-2</v>
      </c>
      <c r="M124">
        <v>0</v>
      </c>
      <c r="N124">
        <f>K124+L124+M124</f>
        <v>1.3299999999999992</v>
      </c>
      <c r="O124">
        <f t="shared" ref="O124:O126" si="25">AVERAGE(K124,L124,M124)</f>
        <v>0.44333333333333308</v>
      </c>
    </row>
    <row r="125" spans="2:15" x14ac:dyDescent="0.25">
      <c r="D125">
        <v>3</v>
      </c>
      <c r="E125">
        <v>63.67</v>
      </c>
      <c r="F125">
        <v>55.79</v>
      </c>
      <c r="G125">
        <v>13.5</v>
      </c>
      <c r="H125">
        <f>E125+F125+G125</f>
        <v>132.96</v>
      </c>
      <c r="I125">
        <f>AVERAGE(E125,F125,G125)</f>
        <v>44.32</v>
      </c>
      <c r="J125">
        <v>3</v>
      </c>
      <c r="K125">
        <v>0</v>
      </c>
      <c r="L125">
        <v>2.73</v>
      </c>
      <c r="M125">
        <v>1.85</v>
      </c>
      <c r="N125">
        <f>K125+L125+M125</f>
        <v>4.58</v>
      </c>
      <c r="O125">
        <f t="shared" si="25"/>
        <v>1.5266666666666666</v>
      </c>
    </row>
    <row r="126" spans="2:15" x14ac:dyDescent="0.25">
      <c r="D126">
        <v>4</v>
      </c>
      <c r="E126">
        <v>152.59</v>
      </c>
      <c r="F126">
        <v>89.91</v>
      </c>
      <c r="G126">
        <v>33.700000000000003</v>
      </c>
      <c r="H126">
        <f>E126+F126+G126</f>
        <v>276.2</v>
      </c>
      <c r="I126">
        <f t="shared" si="24"/>
        <v>92.066666666666663</v>
      </c>
      <c r="J126">
        <v>4</v>
      </c>
      <c r="K126">
        <f>40.35-38.51</f>
        <v>1.8400000000000034</v>
      </c>
      <c r="L126">
        <f>22.37-21.82</f>
        <v>0.55000000000000071</v>
      </c>
      <c r="M126">
        <v>0</v>
      </c>
      <c r="N126">
        <f>K126+L126+M126</f>
        <v>2.3900000000000041</v>
      </c>
      <c r="O126">
        <f t="shared" si="25"/>
        <v>0.79666666666666808</v>
      </c>
    </row>
    <row r="127" spans="2:15" x14ac:dyDescent="0.25">
      <c r="G127" t="s">
        <v>12</v>
      </c>
      <c r="H127">
        <f>AVERAGE(H123:H126)</f>
        <v>488.88999999999993</v>
      </c>
      <c r="I127">
        <f>AVERAGE(I123:I126)</f>
        <v>162.96333333333331</v>
      </c>
      <c r="N127">
        <f>AVERAGE(N123:N126)</f>
        <v>2.6500000000000012</v>
      </c>
      <c r="O127">
        <f>AVERAGE(O123:O126)</f>
        <v>0.88333333333333375</v>
      </c>
    </row>
    <row r="130" spans="2:15" x14ac:dyDescent="0.25">
      <c r="B130">
        <v>4</v>
      </c>
      <c r="C130" t="s">
        <v>30</v>
      </c>
      <c r="D130" t="s">
        <v>8</v>
      </c>
      <c r="E130" t="s">
        <v>11</v>
      </c>
      <c r="J130" t="s">
        <v>9</v>
      </c>
    </row>
    <row r="131" spans="2:15" x14ac:dyDescent="0.25">
      <c r="D131" t="s">
        <v>3</v>
      </c>
      <c r="E131" t="s">
        <v>4</v>
      </c>
      <c r="F131" t="s">
        <v>5</v>
      </c>
      <c r="G131" t="s">
        <v>6</v>
      </c>
      <c r="H131" t="s">
        <v>7</v>
      </c>
      <c r="I131" t="s">
        <v>12</v>
      </c>
      <c r="J131" t="s">
        <v>3</v>
      </c>
      <c r="K131" t="s">
        <v>4</v>
      </c>
      <c r="L131" t="s">
        <v>5</v>
      </c>
      <c r="M131" t="s">
        <v>6</v>
      </c>
      <c r="N131" t="s">
        <v>7</v>
      </c>
      <c r="O131" t="s">
        <v>12</v>
      </c>
    </row>
    <row r="132" spans="2:15" x14ac:dyDescent="0.25">
      <c r="D132">
        <v>1</v>
      </c>
      <c r="E132">
        <f>109.74-34.16</f>
        <v>75.58</v>
      </c>
      <c r="F132">
        <f>738.12-654.73</f>
        <v>83.389999999999986</v>
      </c>
      <c r="G132">
        <f>339.48-337.53</f>
        <v>1.9500000000000455</v>
      </c>
      <c r="H132">
        <f>E132+F132+G132</f>
        <v>160.92000000000002</v>
      </c>
      <c r="I132">
        <f>AVERAGE(E132,F132,G132)</f>
        <v>53.640000000000008</v>
      </c>
      <c r="J132">
        <v>1</v>
      </c>
      <c r="K132">
        <f>79.46-79.23</f>
        <v>0.22999999999998977</v>
      </c>
      <c r="L132">
        <f>174.45-165.58</f>
        <v>8.8699999999999761</v>
      </c>
      <c r="M132">
        <f>59.72-59.63</f>
        <v>8.9999999999996305E-2</v>
      </c>
      <c r="N132">
        <f>K132+L132+M132</f>
        <v>9.1899999999999622</v>
      </c>
      <c r="O132">
        <f>AVERAGE(K132,L132,M132)</f>
        <v>3.0633333333333206</v>
      </c>
    </row>
    <row r="133" spans="2:15" x14ac:dyDescent="0.25">
      <c r="D133">
        <v>2</v>
      </c>
      <c r="E133">
        <v>0.28000000000000003</v>
      </c>
      <c r="F133">
        <v>0.55000000000000004</v>
      </c>
      <c r="G133">
        <f>89.12-81.45</f>
        <v>7.6700000000000017</v>
      </c>
      <c r="H133">
        <f>E133+F133+G133</f>
        <v>8.5000000000000018</v>
      </c>
      <c r="I133">
        <f t="shared" ref="I133:I135" si="26">AVERAGE(E133,F133,G133)</f>
        <v>2.8333333333333339</v>
      </c>
      <c r="J133">
        <v>2</v>
      </c>
      <c r="K133">
        <v>0.23</v>
      </c>
      <c r="L133">
        <v>0</v>
      </c>
      <c r="M133">
        <v>0</v>
      </c>
      <c r="N133">
        <f>K133+L133+M133</f>
        <v>0.23</v>
      </c>
      <c r="O133">
        <f>AVERAGE(K133,L133,M133)</f>
        <v>7.6666666666666675E-2</v>
      </c>
    </row>
    <row r="134" spans="2:15" x14ac:dyDescent="0.25">
      <c r="D134">
        <v>3</v>
      </c>
      <c r="E134">
        <v>2.63</v>
      </c>
      <c r="F134">
        <f>27.97-21.31</f>
        <v>6.66</v>
      </c>
      <c r="G134">
        <v>0</v>
      </c>
      <c r="H134">
        <f>E134+F134+G134</f>
        <v>9.2899999999999991</v>
      </c>
      <c r="I134">
        <f t="shared" si="26"/>
        <v>3.0966666666666662</v>
      </c>
      <c r="J134">
        <v>3</v>
      </c>
      <c r="K134">
        <v>11.93</v>
      </c>
      <c r="L134">
        <v>0</v>
      </c>
      <c r="M134">
        <v>3.42</v>
      </c>
      <c r="N134">
        <f>K134+L134+M134</f>
        <v>15.35</v>
      </c>
      <c r="O134">
        <f t="shared" ref="O133:O135" si="27">AVERAGE(K134,L134,M134)</f>
        <v>5.1166666666666663</v>
      </c>
    </row>
    <row r="135" spans="2:15" x14ac:dyDescent="0.25">
      <c r="D135">
        <v>4</v>
      </c>
      <c r="E135">
        <v>20.89</v>
      </c>
      <c r="F135">
        <f>156.33-78.86</f>
        <v>77.470000000000013</v>
      </c>
      <c r="G135">
        <v>2.59</v>
      </c>
      <c r="H135">
        <f>E135+F135+G135</f>
        <v>100.95000000000002</v>
      </c>
      <c r="I135">
        <f>AVERAGE(E135,F135,G135)</f>
        <v>33.650000000000006</v>
      </c>
      <c r="J135">
        <v>4</v>
      </c>
      <c r="K135">
        <v>0</v>
      </c>
      <c r="L135">
        <v>0</v>
      </c>
      <c r="M135">
        <f>46.5-46.32</f>
        <v>0.17999999999999972</v>
      </c>
      <c r="N135">
        <f>K135+L135+M135</f>
        <v>0.17999999999999972</v>
      </c>
      <c r="O135">
        <f t="shared" si="27"/>
        <v>5.9999999999999908E-2</v>
      </c>
    </row>
    <row r="136" spans="2:15" x14ac:dyDescent="0.25">
      <c r="G136" t="s">
        <v>12</v>
      </c>
      <c r="H136">
        <f>AVERAGE(H132:H135)</f>
        <v>69.915000000000006</v>
      </c>
      <c r="I136">
        <f>AVERAGE(I132:I135)</f>
        <v>23.305000000000003</v>
      </c>
      <c r="N136">
        <f>AVERAGE(N132:N135)</f>
        <v>6.2374999999999901</v>
      </c>
      <c r="O136">
        <f>AVERAGE(O132:O135)</f>
        <v>2.0791666666666635</v>
      </c>
    </row>
    <row r="139" spans="2:15" x14ac:dyDescent="0.25">
      <c r="B139">
        <v>6</v>
      </c>
      <c r="C139" t="s">
        <v>31</v>
      </c>
      <c r="D139" t="s">
        <v>8</v>
      </c>
      <c r="E139" t="s">
        <v>11</v>
      </c>
      <c r="J139" t="s">
        <v>9</v>
      </c>
    </row>
    <row r="140" spans="2:15" x14ac:dyDescent="0.25">
      <c r="D140" t="s">
        <v>3</v>
      </c>
      <c r="E140" t="s">
        <v>4</v>
      </c>
      <c r="F140" t="s">
        <v>5</v>
      </c>
      <c r="G140" t="s">
        <v>6</v>
      </c>
      <c r="H140" t="s">
        <v>7</v>
      </c>
      <c r="I140" t="s">
        <v>12</v>
      </c>
      <c r="J140" t="s">
        <v>3</v>
      </c>
      <c r="K140" t="s">
        <v>4</v>
      </c>
      <c r="L140" t="s">
        <v>5</v>
      </c>
      <c r="M140" t="s">
        <v>6</v>
      </c>
      <c r="N140" t="s">
        <v>7</v>
      </c>
      <c r="O140" t="s">
        <v>12</v>
      </c>
    </row>
    <row r="141" spans="2:15" x14ac:dyDescent="0.25">
      <c r="D141">
        <v>1</v>
      </c>
      <c r="E141">
        <f>144.41-34.71</f>
        <v>109.69999999999999</v>
      </c>
      <c r="F141">
        <v>29.4</v>
      </c>
      <c r="G141">
        <v>1.9</v>
      </c>
      <c r="H141">
        <f>E141+F141+G141</f>
        <v>141</v>
      </c>
      <c r="I141">
        <f>AVERAGE(E141,F141,G141)</f>
        <v>47</v>
      </c>
      <c r="J141">
        <v>1</v>
      </c>
      <c r="K141">
        <v>0</v>
      </c>
      <c r="L141">
        <v>0</v>
      </c>
      <c r="M141">
        <v>0</v>
      </c>
      <c r="N141">
        <f>K141+L141+M141</f>
        <v>0</v>
      </c>
      <c r="O141">
        <f>AVERAGE(K141,L141,M141)</f>
        <v>0</v>
      </c>
    </row>
    <row r="142" spans="2:15" x14ac:dyDescent="0.25">
      <c r="D142">
        <v>2</v>
      </c>
      <c r="E142">
        <v>52</v>
      </c>
      <c r="F142">
        <v>44.79</v>
      </c>
      <c r="G142">
        <f>607.81-454.58</f>
        <v>153.22999999999996</v>
      </c>
      <c r="H142">
        <f>E142+F142+G142</f>
        <v>250.01999999999995</v>
      </c>
      <c r="I142">
        <f t="shared" ref="I142:I144" si="28">AVERAGE(E142,F142,G142)</f>
        <v>83.339999999999989</v>
      </c>
      <c r="J142">
        <v>2</v>
      </c>
      <c r="K142">
        <f>273.74-273.51</f>
        <v>0.23000000000001819</v>
      </c>
      <c r="L142">
        <v>6.84</v>
      </c>
      <c r="M142">
        <v>0</v>
      </c>
      <c r="N142">
        <f>K142+L142+M142</f>
        <v>7.070000000000018</v>
      </c>
      <c r="O142">
        <f>AVERAGE(K142,L142,M142)</f>
        <v>2.3566666666666727</v>
      </c>
    </row>
    <row r="143" spans="2:15" x14ac:dyDescent="0.25">
      <c r="D143">
        <v>3</v>
      </c>
      <c r="E143">
        <f>234.5-157.63</f>
        <v>76.87</v>
      </c>
      <c r="F143">
        <f>62.31-51.17</f>
        <v>11.14</v>
      </c>
      <c r="G143">
        <v>0</v>
      </c>
      <c r="H143">
        <f>E143+F143+G143</f>
        <v>88.01</v>
      </c>
      <c r="I143">
        <f>AVERAGE(E143,F143,G143)</f>
        <v>29.33666666666667</v>
      </c>
      <c r="J143">
        <v>3</v>
      </c>
      <c r="K143">
        <f>863.44-858.31</f>
        <v>5.1300000000001091</v>
      </c>
      <c r="L143">
        <v>0</v>
      </c>
      <c r="M143">
        <v>0.55000000000000004</v>
      </c>
      <c r="N143">
        <f>K143+L143+M143</f>
        <v>5.680000000000109</v>
      </c>
      <c r="O143">
        <f t="shared" ref="O142:O144" si="29">AVERAGE(K143,L143,M143)</f>
        <v>1.8933333333333697</v>
      </c>
    </row>
    <row r="144" spans="2:15" x14ac:dyDescent="0.25">
      <c r="D144">
        <v>4</v>
      </c>
      <c r="E144">
        <v>315.02</v>
      </c>
      <c r="F144">
        <v>43.22</v>
      </c>
      <c r="G144">
        <v>0</v>
      </c>
      <c r="H144">
        <f>E144+F144+G144</f>
        <v>358.24</v>
      </c>
      <c r="I144">
        <f t="shared" si="28"/>
        <v>119.41333333333334</v>
      </c>
      <c r="J144">
        <v>4</v>
      </c>
      <c r="K144">
        <v>0.05</v>
      </c>
      <c r="L144">
        <f>159.11-157.07</f>
        <v>2.0400000000000205</v>
      </c>
      <c r="M144">
        <v>0.05</v>
      </c>
      <c r="N144">
        <f>K144+L144+M144</f>
        <v>2.1400000000000201</v>
      </c>
      <c r="O144">
        <f t="shared" si="29"/>
        <v>0.71333333333334004</v>
      </c>
    </row>
    <row r="145" spans="2:15" x14ac:dyDescent="0.25">
      <c r="G145" t="s">
        <v>12</v>
      </c>
      <c r="H145">
        <f>AVERAGE(H141:H144)</f>
        <v>209.3175</v>
      </c>
      <c r="I145">
        <f>AVERAGE(I141:I144)</f>
        <v>69.772499999999994</v>
      </c>
      <c r="N145">
        <f>AVERAGE(N141:N144)</f>
        <v>3.722500000000037</v>
      </c>
      <c r="O145">
        <f>AVERAGE(O141:O144)</f>
        <v>1.2408333333333457</v>
      </c>
    </row>
    <row r="148" spans="2:15" x14ac:dyDescent="0.25">
      <c r="B148">
        <v>7</v>
      </c>
      <c r="C148" t="s">
        <v>32</v>
      </c>
      <c r="D148" t="s">
        <v>8</v>
      </c>
      <c r="E148" t="s">
        <v>11</v>
      </c>
      <c r="J148" t="s">
        <v>9</v>
      </c>
    </row>
    <row r="149" spans="2:15" x14ac:dyDescent="0.25">
      <c r="D149" t="s">
        <v>3</v>
      </c>
      <c r="E149" t="s">
        <v>4</v>
      </c>
      <c r="F149" t="s">
        <v>5</v>
      </c>
      <c r="G149" t="s">
        <v>6</v>
      </c>
      <c r="H149" t="s">
        <v>7</v>
      </c>
      <c r="I149" t="s">
        <v>12</v>
      </c>
      <c r="J149" t="s">
        <v>3</v>
      </c>
      <c r="K149" t="s">
        <v>4</v>
      </c>
      <c r="L149" t="s">
        <v>5</v>
      </c>
      <c r="M149" t="s">
        <v>6</v>
      </c>
      <c r="N149" t="s">
        <v>7</v>
      </c>
      <c r="O149" t="s">
        <v>12</v>
      </c>
    </row>
    <row r="150" spans="2:15" x14ac:dyDescent="0.25">
      <c r="D150">
        <v>1</v>
      </c>
      <c r="E150">
        <v>0.6</v>
      </c>
      <c r="F150">
        <v>0</v>
      </c>
      <c r="G150">
        <v>0</v>
      </c>
      <c r="H150">
        <f>E150+F150+G150</f>
        <v>0.6</v>
      </c>
      <c r="I150">
        <f>AVERAGE(E150,F150,G150)</f>
        <v>0.19999999999999998</v>
      </c>
      <c r="J150">
        <v>1</v>
      </c>
      <c r="K150">
        <v>0</v>
      </c>
      <c r="L150">
        <v>12.16</v>
      </c>
      <c r="M150">
        <v>1.62</v>
      </c>
      <c r="N150">
        <f>K150+L150+M150</f>
        <v>13.780000000000001</v>
      </c>
      <c r="O150">
        <f>AVERAGE(K150,L150,M150)</f>
        <v>4.5933333333333337</v>
      </c>
    </row>
    <row r="151" spans="2:15" x14ac:dyDescent="0.25">
      <c r="D151">
        <v>2</v>
      </c>
      <c r="E151">
        <f>381.17-31.2</f>
        <v>349.97</v>
      </c>
      <c r="F151">
        <v>19</v>
      </c>
      <c r="G151">
        <v>52.97</v>
      </c>
      <c r="H151">
        <f>E151+F151+G151</f>
        <v>421.94000000000005</v>
      </c>
      <c r="I151">
        <f t="shared" ref="I151:I153" si="30">AVERAGE(E151,F151,G151)</f>
        <v>140.64666666666668</v>
      </c>
      <c r="J151">
        <v>2</v>
      </c>
      <c r="K151">
        <v>0.42</v>
      </c>
      <c r="L151">
        <v>8.9700000000000006</v>
      </c>
      <c r="M151">
        <v>0.6</v>
      </c>
      <c r="N151">
        <f>K151+L151+M151</f>
        <v>9.99</v>
      </c>
      <c r="O151">
        <f>AVERAGE(K151,L151,M151)</f>
        <v>3.33</v>
      </c>
    </row>
    <row r="152" spans="2:15" x14ac:dyDescent="0.25">
      <c r="D152">
        <v>3</v>
      </c>
      <c r="E152">
        <v>74.61</v>
      </c>
      <c r="F152">
        <f>14.56-7.95</f>
        <v>6.61</v>
      </c>
      <c r="G152">
        <v>1.53</v>
      </c>
      <c r="H152">
        <f>E152+F152+G152</f>
        <v>82.75</v>
      </c>
      <c r="I152">
        <f>AVERAGE(E152,F152,G152)</f>
        <v>27.583333333333332</v>
      </c>
      <c r="J152">
        <v>3</v>
      </c>
      <c r="K152">
        <v>2.73</v>
      </c>
      <c r="L152">
        <v>4.4400000000000004</v>
      </c>
      <c r="M152">
        <v>0</v>
      </c>
      <c r="N152">
        <f>K152+L152+M152</f>
        <v>7.17</v>
      </c>
      <c r="O152">
        <f t="shared" ref="O151:O153" si="31">AVERAGE(K152,L152,M152)</f>
        <v>2.39</v>
      </c>
    </row>
    <row r="153" spans="2:15" x14ac:dyDescent="0.25">
      <c r="D153">
        <v>4</v>
      </c>
      <c r="E153">
        <f>14.84-6.06</f>
        <v>8.7800000000000011</v>
      </c>
      <c r="F153">
        <v>33.24</v>
      </c>
      <c r="G153">
        <v>79.650000000000006</v>
      </c>
      <c r="H153">
        <f>E153+F153+G153</f>
        <v>121.67000000000002</v>
      </c>
      <c r="I153">
        <f t="shared" si="30"/>
        <v>40.556666666666672</v>
      </c>
      <c r="J153">
        <v>4</v>
      </c>
      <c r="K153">
        <v>4.71</v>
      </c>
      <c r="L153">
        <v>0</v>
      </c>
      <c r="M153">
        <v>0.14000000000000001</v>
      </c>
      <c r="N153">
        <f>K153+L153+M153</f>
        <v>4.8499999999999996</v>
      </c>
      <c r="O153">
        <f t="shared" si="31"/>
        <v>1.6166666666666665</v>
      </c>
    </row>
    <row r="154" spans="2:15" x14ac:dyDescent="0.25">
      <c r="G154" t="s">
        <v>12</v>
      </c>
      <c r="H154">
        <f>AVERAGE(H150:H153)</f>
        <v>156.74</v>
      </c>
      <c r="I154">
        <f>AVERAGE(I150:I153)</f>
        <v>52.24666666666667</v>
      </c>
      <c r="N154">
        <f>AVERAGE(N150:N153)</f>
        <v>8.9475000000000016</v>
      </c>
      <c r="O154">
        <f>AVERAGE(O150:O153)</f>
        <v>2.9825000000000004</v>
      </c>
    </row>
    <row r="156" spans="2:15" x14ac:dyDescent="0.25">
      <c r="G156" t="s">
        <v>25</v>
      </c>
      <c r="H156">
        <f>AVERAGE(H145,H136,H154,H127,H118)</f>
        <v>265.94150000000002</v>
      </c>
      <c r="M156" t="s">
        <v>25</v>
      </c>
      <c r="N156">
        <f>AVERAGE(N145,N136,N154,N127,N118)</f>
        <v>5.7475000000000049</v>
      </c>
      <c r="O156">
        <f>AVERAGE(O145,O136,O154,O118,O127)</f>
        <v>1.9158333333333353</v>
      </c>
    </row>
    <row r="157" spans="2:15" x14ac:dyDescent="0.25">
      <c r="G157" t="s">
        <v>26</v>
      </c>
      <c r="H157">
        <f>STDEV(H154,H136,H118,H145,H127)/SQRT(5)</f>
        <v>78.280856422563474</v>
      </c>
      <c r="M157" t="s">
        <v>26</v>
      </c>
      <c r="N157">
        <f>STDEV(N154,N136,N118,N145,N127)/SQRT(5)</f>
        <v>1.1451481891004285</v>
      </c>
      <c r="O157">
        <f>STDEV(O154,O136,O118,O145,O127)/SQRT(5)</f>
        <v>0.38171606303347633</v>
      </c>
    </row>
    <row r="158" spans="2:15" x14ac:dyDescent="0.25">
      <c r="B158" t="s">
        <v>33</v>
      </c>
    </row>
    <row r="160" spans="2:15" x14ac:dyDescent="0.25">
      <c r="B160">
        <v>1</v>
      </c>
      <c r="C160" t="s">
        <v>35</v>
      </c>
      <c r="D160" t="s">
        <v>8</v>
      </c>
      <c r="E160" t="s">
        <v>11</v>
      </c>
      <c r="J160" t="s">
        <v>9</v>
      </c>
    </row>
    <row r="161" spans="2:15" x14ac:dyDescent="0.25">
      <c r="D161" t="s">
        <v>3</v>
      </c>
      <c r="E161" t="s">
        <v>4</v>
      </c>
      <c r="F161" t="s">
        <v>5</v>
      </c>
      <c r="G161" t="s">
        <v>6</v>
      </c>
      <c r="H161" t="s">
        <v>7</v>
      </c>
      <c r="I161" t="s">
        <v>12</v>
      </c>
      <c r="J161" t="s">
        <v>3</v>
      </c>
      <c r="K161" t="s">
        <v>4</v>
      </c>
      <c r="L161" t="s">
        <v>5</v>
      </c>
      <c r="M161" t="s">
        <v>6</v>
      </c>
      <c r="N161" t="s">
        <v>7</v>
      </c>
      <c r="O161" t="s">
        <v>12</v>
      </c>
    </row>
    <row r="162" spans="2:15" x14ac:dyDescent="0.25">
      <c r="D162">
        <v>1</v>
      </c>
      <c r="E162">
        <v>1.39</v>
      </c>
      <c r="F162">
        <v>0</v>
      </c>
      <c r="G162">
        <v>0.23</v>
      </c>
      <c r="H162">
        <f>E162+F162+G162</f>
        <v>1.6199999999999999</v>
      </c>
      <c r="I162">
        <f>AVERAGE(E162,F162,G162)</f>
        <v>0.53999999999999992</v>
      </c>
      <c r="J162">
        <v>1</v>
      </c>
      <c r="K162">
        <f>2.17-1.99</f>
        <v>0.17999999999999994</v>
      </c>
      <c r="L162">
        <v>0.14000000000000001</v>
      </c>
      <c r="M162">
        <v>0.32</v>
      </c>
      <c r="N162">
        <f>K162+L162+M162</f>
        <v>0.6399999999999999</v>
      </c>
      <c r="O162">
        <f>AVERAGE(K162,L162,M162)</f>
        <v>0.21333333333333329</v>
      </c>
    </row>
    <row r="163" spans="2:15" x14ac:dyDescent="0.25">
      <c r="D163">
        <v>2</v>
      </c>
      <c r="E163">
        <v>0</v>
      </c>
      <c r="F163">
        <v>0</v>
      </c>
      <c r="G163">
        <f>239.4-237.92</f>
        <v>1.4800000000000182</v>
      </c>
      <c r="H163">
        <f>E163+F163+G163</f>
        <v>1.4800000000000182</v>
      </c>
      <c r="I163">
        <f t="shared" ref="I163:I165" si="32">AVERAGE(E163,F163,G163)</f>
        <v>0.4933333333333394</v>
      </c>
      <c r="J163">
        <v>2</v>
      </c>
      <c r="K163">
        <f>79.37-78.44</f>
        <v>0.93000000000000682</v>
      </c>
      <c r="L163">
        <v>0.65</v>
      </c>
      <c r="M163">
        <f>22.37-22.05</f>
        <v>0.32000000000000028</v>
      </c>
      <c r="N163">
        <f>K163+L163+M163</f>
        <v>1.900000000000007</v>
      </c>
      <c r="O163">
        <f t="shared" ref="O163:O165" si="33">AVERAGE(K163,L163,M163)</f>
        <v>0.63333333333333564</v>
      </c>
    </row>
    <row r="164" spans="2:15" x14ac:dyDescent="0.25">
      <c r="D164">
        <v>3</v>
      </c>
      <c r="E164">
        <f>106.13-105.53</f>
        <v>0.59999999999999432</v>
      </c>
      <c r="F164">
        <v>0</v>
      </c>
      <c r="G164">
        <f>64.99-64.95</f>
        <v>3.9999999999992042E-2</v>
      </c>
      <c r="H164">
        <f>E164+F164+G164</f>
        <v>0.63999999999998636</v>
      </c>
      <c r="I164">
        <f t="shared" si="32"/>
        <v>0.2133333333333288</v>
      </c>
      <c r="J164">
        <v>3</v>
      </c>
      <c r="K164">
        <v>0.23</v>
      </c>
      <c r="L164">
        <v>0</v>
      </c>
      <c r="M164">
        <f>86.67-86.49</f>
        <v>0.18000000000000682</v>
      </c>
      <c r="N164">
        <f>K164+L164+M164</f>
        <v>0.4100000000000068</v>
      </c>
      <c r="O164">
        <f>AVERAGE(K164,L164,M164)</f>
        <v>0.13666666666666893</v>
      </c>
    </row>
    <row r="165" spans="2:15" x14ac:dyDescent="0.25">
      <c r="D165">
        <v>4</v>
      </c>
      <c r="E165">
        <v>0</v>
      </c>
      <c r="F165">
        <v>0.37</v>
      </c>
      <c r="G165">
        <f>86.07-79.88</f>
        <v>6.1899999999999977</v>
      </c>
      <c r="H165">
        <f>E165+F165+G165</f>
        <v>6.5599999999999978</v>
      </c>
      <c r="I165">
        <f>AVERAGE(E165,F165,G165)</f>
        <v>2.1866666666666661</v>
      </c>
      <c r="J165">
        <v>4</v>
      </c>
      <c r="K165">
        <f>139.23-132.67</f>
        <v>6.5600000000000023</v>
      </c>
      <c r="L165">
        <v>0.6</v>
      </c>
      <c r="M165">
        <f>111.45-111.4</f>
        <v>4.9999999999997158E-2</v>
      </c>
      <c r="N165">
        <f>K165+L165+M165</f>
        <v>7.2099999999999991</v>
      </c>
      <c r="O165">
        <f t="shared" si="33"/>
        <v>2.4033333333333329</v>
      </c>
    </row>
    <row r="166" spans="2:15" x14ac:dyDescent="0.25">
      <c r="G166" t="s">
        <v>12</v>
      </c>
      <c r="H166">
        <f>AVERAGE(H162:H165)</f>
        <v>2.5750000000000006</v>
      </c>
      <c r="I166">
        <f>AVERAGE(I162:I165)</f>
        <v>0.85833333333333361</v>
      </c>
      <c r="N166">
        <f>AVERAGE(N162:N165)</f>
        <v>2.5400000000000031</v>
      </c>
      <c r="O166">
        <f>AVERAGE(O162:O165)</f>
        <v>0.84666666666666768</v>
      </c>
    </row>
    <row r="169" spans="2:15" x14ac:dyDescent="0.25">
      <c r="B169">
        <v>3</v>
      </c>
      <c r="C169" t="s">
        <v>34</v>
      </c>
      <c r="D169" t="s">
        <v>8</v>
      </c>
      <c r="E169" t="s">
        <v>11</v>
      </c>
      <c r="J169" t="s">
        <v>9</v>
      </c>
    </row>
    <row r="170" spans="2:15" x14ac:dyDescent="0.25">
      <c r="D170" t="s">
        <v>3</v>
      </c>
      <c r="E170" t="s">
        <v>4</v>
      </c>
      <c r="F170" t="s">
        <v>5</v>
      </c>
      <c r="G170" t="s">
        <v>6</v>
      </c>
      <c r="H170" t="s">
        <v>7</v>
      </c>
      <c r="I170" t="s">
        <v>12</v>
      </c>
      <c r="J170" t="s">
        <v>3</v>
      </c>
      <c r="K170" t="s">
        <v>4</v>
      </c>
      <c r="L170" t="s">
        <v>5</v>
      </c>
      <c r="M170" t="s">
        <v>6</v>
      </c>
      <c r="N170" t="s">
        <v>7</v>
      </c>
      <c r="O170" t="s">
        <v>12</v>
      </c>
    </row>
    <row r="171" spans="2:15" x14ac:dyDescent="0.25">
      <c r="D171">
        <v>1</v>
      </c>
      <c r="E171">
        <v>0</v>
      </c>
      <c r="F171">
        <v>3.7</v>
      </c>
      <c r="G171">
        <v>0.14000000000000001</v>
      </c>
      <c r="H171">
        <f>E171+F171+G171</f>
        <v>3.8400000000000003</v>
      </c>
      <c r="I171">
        <f>AVERAGE(E171,F171,G171)</f>
        <v>1.28</v>
      </c>
      <c r="J171">
        <v>1</v>
      </c>
      <c r="K171">
        <f>6.15-3.98</f>
        <v>2.1700000000000004</v>
      </c>
      <c r="L171">
        <f>22.42-22.28</f>
        <v>0.14000000000000057</v>
      </c>
      <c r="M171">
        <v>6.19</v>
      </c>
      <c r="N171">
        <f>K171+L171+M171</f>
        <v>8.5000000000000018</v>
      </c>
      <c r="O171">
        <f>AVERAGE(K171,L171,M171)</f>
        <v>2.8333333333333339</v>
      </c>
    </row>
    <row r="172" spans="2:15" x14ac:dyDescent="0.25">
      <c r="D172">
        <v>2</v>
      </c>
      <c r="E172">
        <v>0</v>
      </c>
      <c r="F172">
        <v>0</v>
      </c>
      <c r="G172">
        <v>1.9</v>
      </c>
      <c r="H172">
        <f>E172+F172+G172</f>
        <v>1.9</v>
      </c>
      <c r="I172">
        <f t="shared" ref="I172:I174" si="34">AVERAGE(E172,F172,G172)</f>
        <v>0.6333333333333333</v>
      </c>
      <c r="J172">
        <v>2</v>
      </c>
      <c r="K172">
        <f>5.08-1.43</f>
        <v>3.6500000000000004</v>
      </c>
      <c r="L172">
        <v>2.5</v>
      </c>
      <c r="M172">
        <v>0</v>
      </c>
      <c r="N172">
        <f>K172+L172+M172</f>
        <v>6.15</v>
      </c>
      <c r="O172">
        <f>AVERAGE(K172,L172,M172)</f>
        <v>2.0500000000000003</v>
      </c>
    </row>
    <row r="173" spans="2:15" x14ac:dyDescent="0.25">
      <c r="D173">
        <v>3</v>
      </c>
      <c r="E173">
        <v>0.18</v>
      </c>
      <c r="F173">
        <v>0</v>
      </c>
      <c r="G173">
        <v>0.09</v>
      </c>
      <c r="H173">
        <f>E173+F173+G173</f>
        <v>0.27</v>
      </c>
      <c r="I173">
        <f t="shared" si="34"/>
        <v>9.0000000000000011E-2</v>
      </c>
      <c r="J173">
        <v>3</v>
      </c>
      <c r="K173">
        <f>21.54-21.22</f>
        <v>0.32000000000000028</v>
      </c>
      <c r="L173">
        <v>0.23</v>
      </c>
      <c r="M173">
        <v>3.05</v>
      </c>
      <c r="N173">
        <f>K173+L173+M173</f>
        <v>3.6</v>
      </c>
      <c r="O173">
        <f t="shared" ref="O172:O174" si="35">AVERAGE(K173,L173,M173)</f>
        <v>1.2</v>
      </c>
    </row>
    <row r="174" spans="2:15" x14ac:dyDescent="0.25">
      <c r="D174">
        <v>4</v>
      </c>
      <c r="E174">
        <f>28.38-28.29</f>
        <v>8.9999999999999858E-2</v>
      </c>
      <c r="F174">
        <v>0</v>
      </c>
      <c r="G174">
        <v>0.6</v>
      </c>
      <c r="H174">
        <f>E174+F174+G174</f>
        <v>0.68999999999999984</v>
      </c>
      <c r="I174">
        <f>AVERAGE(E174,F174,G174)</f>
        <v>0.22999999999999995</v>
      </c>
      <c r="J174">
        <v>4</v>
      </c>
      <c r="K174">
        <v>5.73</v>
      </c>
      <c r="L174">
        <v>7.95</v>
      </c>
      <c r="M174">
        <v>5.59</v>
      </c>
      <c r="N174">
        <f>K174+L174+M174</f>
        <v>19.27</v>
      </c>
      <c r="O174">
        <f t="shared" si="35"/>
        <v>6.4233333333333329</v>
      </c>
    </row>
    <row r="175" spans="2:15" x14ac:dyDescent="0.25">
      <c r="G175" t="s">
        <v>12</v>
      </c>
      <c r="H175">
        <f>AVERAGE(H171:H174)</f>
        <v>1.6749999999999998</v>
      </c>
      <c r="I175">
        <f>AVERAGE(I171:I174)</f>
        <v>0.55833333333333335</v>
      </c>
      <c r="N175">
        <f>AVERAGE(N171:N174)</f>
        <v>9.3800000000000008</v>
      </c>
      <c r="O175">
        <f>AVERAGE(O171:O174)</f>
        <v>3.1266666666666669</v>
      </c>
    </row>
    <row r="178" spans="2:15" x14ac:dyDescent="0.25">
      <c r="B178">
        <v>5</v>
      </c>
      <c r="C178" t="s">
        <v>36</v>
      </c>
      <c r="D178" t="s">
        <v>8</v>
      </c>
      <c r="E178" t="s">
        <v>11</v>
      </c>
      <c r="J178" t="s">
        <v>9</v>
      </c>
    </row>
    <row r="179" spans="2:15" x14ac:dyDescent="0.25">
      <c r="D179" t="s">
        <v>3</v>
      </c>
      <c r="E179" t="s">
        <v>4</v>
      </c>
      <c r="F179" t="s">
        <v>5</v>
      </c>
      <c r="G179" t="s">
        <v>6</v>
      </c>
      <c r="H179" t="s">
        <v>7</v>
      </c>
      <c r="I179" t="s">
        <v>12</v>
      </c>
      <c r="J179" t="s">
        <v>3</v>
      </c>
      <c r="K179" t="s">
        <v>4</v>
      </c>
      <c r="L179" t="s">
        <v>5</v>
      </c>
      <c r="M179" t="s">
        <v>6</v>
      </c>
      <c r="N179" t="s">
        <v>7</v>
      </c>
      <c r="O179" t="s">
        <v>12</v>
      </c>
    </row>
    <row r="180" spans="2:15" x14ac:dyDescent="0.25">
      <c r="D180">
        <v>1</v>
      </c>
      <c r="E180">
        <v>0</v>
      </c>
      <c r="F180">
        <v>0</v>
      </c>
      <c r="G180">
        <v>0</v>
      </c>
      <c r="H180">
        <f>E180+F180+G180</f>
        <v>0</v>
      </c>
      <c r="I180">
        <f>AVERAGE(E180,F180,G180)</f>
        <v>0</v>
      </c>
      <c r="J180">
        <v>1</v>
      </c>
      <c r="K180">
        <v>0</v>
      </c>
      <c r="L180">
        <v>0</v>
      </c>
      <c r="M180">
        <v>0</v>
      </c>
      <c r="N180">
        <f>K180+L180+M180</f>
        <v>0</v>
      </c>
      <c r="O180">
        <f>AVERAGE(K180,L180,M180)</f>
        <v>0</v>
      </c>
    </row>
    <row r="181" spans="2:15" x14ac:dyDescent="0.25">
      <c r="D181">
        <v>2</v>
      </c>
      <c r="E181">
        <f>1.39-1.11</f>
        <v>0.2799999999999998</v>
      </c>
      <c r="F181">
        <v>0.79</v>
      </c>
      <c r="G181">
        <v>0</v>
      </c>
      <c r="H181">
        <f>E181+F181+G181</f>
        <v>1.0699999999999998</v>
      </c>
      <c r="I181">
        <f t="shared" ref="I181:I183" si="36">AVERAGE(E181,F181,G181)</f>
        <v>0.35666666666666663</v>
      </c>
      <c r="J181">
        <v>2</v>
      </c>
      <c r="K181">
        <f>13.27-13.08</f>
        <v>0.1899999999999995</v>
      </c>
      <c r="L181">
        <v>1.53</v>
      </c>
      <c r="M181">
        <v>0</v>
      </c>
      <c r="N181">
        <f>K181+L181+M181</f>
        <v>1.7199999999999995</v>
      </c>
      <c r="O181">
        <f t="shared" ref="O181:O183" si="37">AVERAGE(K181,L181,M181)</f>
        <v>0.57333333333333314</v>
      </c>
    </row>
    <row r="182" spans="2:15" x14ac:dyDescent="0.25">
      <c r="D182">
        <v>3</v>
      </c>
      <c r="E182">
        <v>0.92</v>
      </c>
      <c r="F182">
        <v>0</v>
      </c>
      <c r="G182">
        <v>0</v>
      </c>
      <c r="H182">
        <f>E182+F182+G182</f>
        <v>0.92</v>
      </c>
      <c r="I182">
        <f t="shared" si="36"/>
        <v>0.3066666666666667</v>
      </c>
      <c r="J182">
        <v>3</v>
      </c>
      <c r="K182">
        <f>7.44-7.4</f>
        <v>4.0000000000000036E-2</v>
      </c>
      <c r="L182">
        <v>0.09</v>
      </c>
      <c r="M182">
        <v>0.37</v>
      </c>
      <c r="N182">
        <f>K182+L182+M182</f>
        <v>0.5</v>
      </c>
      <c r="O182">
        <f>AVERAGE(K182,L182,M182)</f>
        <v>0.16666666666666666</v>
      </c>
    </row>
    <row r="183" spans="2:15" x14ac:dyDescent="0.25">
      <c r="D183">
        <v>4</v>
      </c>
      <c r="E183">
        <v>0.42</v>
      </c>
      <c r="F183">
        <v>0</v>
      </c>
      <c r="G183">
        <v>0.51</v>
      </c>
      <c r="H183">
        <f>E183+F183+G183</f>
        <v>0.92999999999999994</v>
      </c>
      <c r="I183">
        <f>AVERAGE(E183,F183,G183)</f>
        <v>0.31</v>
      </c>
      <c r="J183">
        <v>4</v>
      </c>
      <c r="K183">
        <v>0</v>
      </c>
      <c r="L183">
        <v>0</v>
      </c>
      <c r="M183">
        <v>0.92</v>
      </c>
      <c r="N183">
        <f>K183+L183+M183</f>
        <v>0.92</v>
      </c>
      <c r="O183">
        <f t="shared" si="37"/>
        <v>0.3066666666666667</v>
      </c>
    </row>
    <row r="184" spans="2:15" x14ac:dyDescent="0.25">
      <c r="G184" t="s">
        <v>12</v>
      </c>
      <c r="H184">
        <f>AVERAGE(H180:H183)</f>
        <v>0.73</v>
      </c>
      <c r="I184">
        <f>AVERAGE(I180:I183)</f>
        <v>0.24333333333333335</v>
      </c>
      <c r="N184">
        <f>AVERAGE(N180:N183)</f>
        <v>0.78499999999999992</v>
      </c>
      <c r="O184">
        <f>AVERAGE(O180:O183)</f>
        <v>0.2616666666666666</v>
      </c>
    </row>
    <row r="188" spans="2:15" x14ac:dyDescent="0.25">
      <c r="B188">
        <v>8</v>
      </c>
      <c r="C188" t="s">
        <v>37</v>
      </c>
      <c r="D188" t="s">
        <v>8</v>
      </c>
      <c r="E188" t="s">
        <v>11</v>
      </c>
      <c r="J188" t="s">
        <v>9</v>
      </c>
    </row>
    <row r="189" spans="2:15" x14ac:dyDescent="0.25">
      <c r="D189" t="s">
        <v>3</v>
      </c>
      <c r="E189" t="s">
        <v>4</v>
      </c>
      <c r="F189" t="s">
        <v>5</v>
      </c>
      <c r="G189" t="s">
        <v>6</v>
      </c>
      <c r="H189" t="s">
        <v>7</v>
      </c>
      <c r="I189" t="s">
        <v>12</v>
      </c>
      <c r="J189" t="s">
        <v>3</v>
      </c>
      <c r="K189" t="s">
        <v>4</v>
      </c>
      <c r="L189" t="s">
        <v>5</v>
      </c>
      <c r="M189" t="s">
        <v>6</v>
      </c>
      <c r="N189" t="s">
        <v>7</v>
      </c>
      <c r="O189" t="s">
        <v>12</v>
      </c>
    </row>
    <row r="190" spans="2:15" x14ac:dyDescent="0.25">
      <c r="D190">
        <v>1</v>
      </c>
      <c r="E190">
        <v>0</v>
      </c>
      <c r="F190">
        <f>7.67-7.35</f>
        <v>0.32000000000000028</v>
      </c>
      <c r="G190">
        <v>0</v>
      </c>
      <c r="H190">
        <f>E190+F190+G190</f>
        <v>0.32000000000000028</v>
      </c>
      <c r="I190">
        <f>AVERAGE(E190,F190,G190)</f>
        <v>0.10666666666666676</v>
      </c>
      <c r="J190">
        <v>1</v>
      </c>
      <c r="K190">
        <v>0</v>
      </c>
      <c r="L190">
        <v>0.97</v>
      </c>
      <c r="M190">
        <v>0</v>
      </c>
      <c r="N190">
        <f>K190+L190+M190</f>
        <v>0.97</v>
      </c>
      <c r="O190">
        <f>AVERAGE(K190,L190,M190)</f>
        <v>0.32333333333333331</v>
      </c>
    </row>
    <row r="191" spans="2:15" x14ac:dyDescent="0.25">
      <c r="D191">
        <v>2</v>
      </c>
      <c r="E191">
        <v>0</v>
      </c>
      <c r="F191">
        <v>0.69</v>
      </c>
      <c r="G191">
        <v>0</v>
      </c>
      <c r="H191">
        <f>E191+F191+G191</f>
        <v>0.69</v>
      </c>
      <c r="I191">
        <f t="shared" ref="I191:I193" si="38">AVERAGE(E191,F191,G191)</f>
        <v>0.22999999999999998</v>
      </c>
      <c r="J191">
        <v>2</v>
      </c>
      <c r="K191">
        <f>5.32-3.93</f>
        <v>1.3900000000000001</v>
      </c>
      <c r="L191">
        <v>0</v>
      </c>
      <c r="M191">
        <v>0</v>
      </c>
      <c r="N191">
        <f>K191+L191+M191</f>
        <v>1.3900000000000001</v>
      </c>
      <c r="O191">
        <f t="shared" ref="O191:O193" si="39">AVERAGE(K191,L191,M191)</f>
        <v>0.46333333333333337</v>
      </c>
    </row>
    <row r="192" spans="2:15" x14ac:dyDescent="0.25">
      <c r="D192">
        <v>3</v>
      </c>
      <c r="E192">
        <v>0</v>
      </c>
      <c r="F192">
        <v>0</v>
      </c>
      <c r="G192">
        <v>0</v>
      </c>
      <c r="H192">
        <f>E192+F192+G192</f>
        <v>0</v>
      </c>
      <c r="I192">
        <f t="shared" si="38"/>
        <v>0</v>
      </c>
      <c r="J192">
        <v>3</v>
      </c>
      <c r="K192">
        <v>0</v>
      </c>
      <c r="L192">
        <v>0</v>
      </c>
      <c r="M192">
        <v>0</v>
      </c>
      <c r="N192">
        <f>K192+L192+M192</f>
        <v>0</v>
      </c>
      <c r="O192">
        <f>AVERAGE(K192,L192,M192)</f>
        <v>0</v>
      </c>
    </row>
    <row r="193" spans="3:15" x14ac:dyDescent="0.25">
      <c r="D193">
        <v>4</v>
      </c>
      <c r="E193">
        <f>69.06-68.78</f>
        <v>0.28000000000000114</v>
      </c>
      <c r="F193">
        <f>171.59-171.45</f>
        <v>0.14000000000001478</v>
      </c>
      <c r="G193">
        <v>0.83</v>
      </c>
      <c r="H193">
        <f>E193+F193+G193</f>
        <v>1.250000000000016</v>
      </c>
      <c r="I193">
        <f>AVERAGE(E193,F193,G193)</f>
        <v>0.41666666666667201</v>
      </c>
      <c r="J193">
        <v>4</v>
      </c>
      <c r="K193">
        <v>0.65</v>
      </c>
      <c r="L193">
        <v>0</v>
      </c>
      <c r="M193">
        <f>14.33-14.19</f>
        <v>0.14000000000000057</v>
      </c>
      <c r="N193">
        <f>K193+L193+M193</f>
        <v>0.79000000000000059</v>
      </c>
      <c r="O193">
        <f t="shared" si="39"/>
        <v>0.26333333333333353</v>
      </c>
    </row>
    <row r="194" spans="3:15" x14ac:dyDescent="0.25">
      <c r="G194" t="s">
        <v>12</v>
      </c>
      <c r="H194">
        <f>AVERAGE(H190:H193)</f>
        <v>0.56500000000000405</v>
      </c>
      <c r="I194">
        <f>AVERAGE(I190:I193)</f>
        <v>0.18833333333333468</v>
      </c>
      <c r="N194">
        <f>AVERAGE(N190:N193)</f>
        <v>0.7875000000000002</v>
      </c>
      <c r="O194">
        <f>AVERAGE(O190:O193)</f>
        <v>0.26250000000000007</v>
      </c>
    </row>
    <row r="197" spans="3:15" x14ac:dyDescent="0.25">
      <c r="C197" t="s">
        <v>38</v>
      </c>
      <c r="D197" t="s">
        <v>8</v>
      </c>
      <c r="E197" t="s">
        <v>11</v>
      </c>
      <c r="J197" t="s">
        <v>9</v>
      </c>
    </row>
    <row r="198" spans="3:15" x14ac:dyDescent="0.25">
      <c r="D198" t="s">
        <v>3</v>
      </c>
      <c r="E198" t="s">
        <v>4</v>
      </c>
      <c r="F198" t="s">
        <v>5</v>
      </c>
      <c r="G198" t="s">
        <v>6</v>
      </c>
      <c r="H198" t="s">
        <v>7</v>
      </c>
      <c r="I198" t="s">
        <v>12</v>
      </c>
      <c r="J198" t="s">
        <v>3</v>
      </c>
      <c r="K198" t="s">
        <v>4</v>
      </c>
      <c r="L198" t="s">
        <v>5</v>
      </c>
      <c r="M198" t="s">
        <v>6</v>
      </c>
      <c r="N198" t="s">
        <v>7</v>
      </c>
      <c r="O198" t="s">
        <v>12</v>
      </c>
    </row>
    <row r="199" spans="3:15" x14ac:dyDescent="0.25">
      <c r="D199">
        <v>1</v>
      </c>
      <c r="E199">
        <v>0</v>
      </c>
      <c r="F199">
        <v>0.14000000000000001</v>
      </c>
      <c r="G199">
        <v>0.6</v>
      </c>
      <c r="H199">
        <f>E199+F199+G199</f>
        <v>0.74</v>
      </c>
      <c r="I199">
        <f>AVERAGE(E199,F199,G199)</f>
        <v>0.24666666666666667</v>
      </c>
      <c r="J199">
        <v>1</v>
      </c>
      <c r="K199">
        <f>2.59-1.8</f>
        <v>0.78999999999999981</v>
      </c>
      <c r="L199">
        <f>120.46-120.32</f>
        <v>0.14000000000000057</v>
      </c>
      <c r="M199">
        <v>1.9</v>
      </c>
      <c r="N199">
        <f>K199+L199+M199</f>
        <v>2.83</v>
      </c>
      <c r="O199">
        <f>AVERAGE(K199,L199,M199)</f>
        <v>0.94333333333333336</v>
      </c>
    </row>
    <row r="200" spans="3:15" x14ac:dyDescent="0.25">
      <c r="D200">
        <v>2</v>
      </c>
      <c r="E200">
        <f>273.84-271.9</f>
        <v>1.9399999999999977</v>
      </c>
      <c r="F200">
        <f>50.39-49</f>
        <v>1.3900000000000006</v>
      </c>
      <c r="G200">
        <v>0.09</v>
      </c>
      <c r="H200">
        <f>E200+F200+G200</f>
        <v>3.4199999999999982</v>
      </c>
      <c r="I200">
        <f t="shared" ref="I200:I202" si="40">AVERAGE(E200,F200,G200)</f>
        <v>1.1399999999999995</v>
      </c>
      <c r="J200">
        <v>2</v>
      </c>
      <c r="K200">
        <f>195.95-195.86</f>
        <v>8.9999999999974989E-2</v>
      </c>
      <c r="L200">
        <v>1.76</v>
      </c>
      <c r="M200">
        <v>0.42</v>
      </c>
      <c r="N200">
        <f>K200+L200+M200</f>
        <v>2.2699999999999751</v>
      </c>
      <c r="O200">
        <f t="shared" ref="O200:O202" si="41">AVERAGE(K200,L200,M200)</f>
        <v>0.75666666666665838</v>
      </c>
    </row>
    <row r="201" spans="3:15" x14ac:dyDescent="0.25">
      <c r="D201">
        <v>3</v>
      </c>
      <c r="E201">
        <v>0</v>
      </c>
      <c r="F201">
        <v>0</v>
      </c>
      <c r="G201">
        <v>0</v>
      </c>
      <c r="H201">
        <f>E201+F201+G201</f>
        <v>0</v>
      </c>
      <c r="I201">
        <f t="shared" si="40"/>
        <v>0</v>
      </c>
      <c r="J201">
        <v>3</v>
      </c>
      <c r="K201">
        <v>0.92</v>
      </c>
      <c r="L201">
        <v>2.17</v>
      </c>
      <c r="M201">
        <v>4.53</v>
      </c>
      <c r="N201">
        <f>K201+L201+M201</f>
        <v>7.62</v>
      </c>
      <c r="O201">
        <f t="shared" si="41"/>
        <v>2.54</v>
      </c>
    </row>
    <row r="202" spans="3:15" x14ac:dyDescent="0.25">
      <c r="D202">
        <v>4</v>
      </c>
      <c r="E202">
        <v>0</v>
      </c>
      <c r="F202">
        <f>272.68-272.59</f>
        <v>9.0000000000031832E-2</v>
      </c>
      <c r="G202">
        <v>0.69</v>
      </c>
      <c r="H202">
        <f>E202+F202+G202</f>
        <v>0.78000000000003178</v>
      </c>
      <c r="I202">
        <f>AVERAGE(E202,F202,G202)</f>
        <v>0.26000000000001061</v>
      </c>
      <c r="J202">
        <v>4</v>
      </c>
      <c r="K202">
        <v>0</v>
      </c>
      <c r="L202">
        <v>0.05</v>
      </c>
      <c r="M202">
        <v>1.43</v>
      </c>
      <c r="N202">
        <f>K202+L202+M202</f>
        <v>1.48</v>
      </c>
      <c r="O202">
        <f t="shared" si="41"/>
        <v>0.49333333333333335</v>
      </c>
    </row>
    <row r="203" spans="3:15" x14ac:dyDescent="0.25">
      <c r="G203" t="s">
        <v>12</v>
      </c>
      <c r="H203">
        <f>AVERAGE(H199:H202)</f>
        <v>1.2350000000000074</v>
      </c>
      <c r="I203">
        <f>AVERAGE(I199:I202)</f>
        <v>0.41166666666666918</v>
      </c>
      <c r="N203">
        <f>AVERAGE(N199:N202)</f>
        <v>3.5499999999999936</v>
      </c>
      <c r="O203">
        <f>AVERAGE(O199:O202)</f>
        <v>1.1833333333333311</v>
      </c>
    </row>
    <row r="205" spans="3:15" x14ac:dyDescent="0.25">
      <c r="G205" t="s">
        <v>25</v>
      </c>
      <c r="H205">
        <f>AVERAGE(H194,H184,H203,H175,H166)</f>
        <v>1.3560000000000023</v>
      </c>
      <c r="M205" t="s">
        <v>25</v>
      </c>
      <c r="N205">
        <f>AVERAGE(N194,N184,N203,N175,N166)</f>
        <v>3.4084999999999992</v>
      </c>
      <c r="O205">
        <f>AVERAGE(O194,O184,O203,O166,O175)</f>
        <v>1.1361666666666665</v>
      </c>
    </row>
    <row r="206" spans="3:15" x14ac:dyDescent="0.25">
      <c r="G206" t="s">
        <v>26</v>
      </c>
      <c r="H206">
        <f>STDEV(H203,H184,H166,H194,H175)/SQRT(5)</f>
        <v>0.36193369558525434</v>
      </c>
      <c r="M206" t="s">
        <v>26</v>
      </c>
      <c r="N206">
        <f>STDEV(N203,N184,N166,N194,N175)/SQRT(5)</f>
        <v>1.5840694429222475</v>
      </c>
      <c r="O206">
        <f>STDEV(O203,O184,O166,O194,O175)/SQRT(5)</f>
        <v>0.5280231476407492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Ivica Matak</dc:creator>
  <cp:lastModifiedBy>Petra Šoštarić</cp:lastModifiedBy>
  <dcterms:created xsi:type="dcterms:W3CDTF">2020-12-30T14:07:44Z</dcterms:created>
  <dcterms:modified xsi:type="dcterms:W3CDTF">2021-01-05T09:23:50Z</dcterms:modified>
</cp:coreProperties>
</file>